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15102021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<sst xmlns="http://schemas.openxmlformats.org/spreadsheetml/2006/main" count="676" uniqueCount="461">
  <si>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</si>
  <si>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</si>
  <si>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</si>
  <si>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</si>
  <si>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</si>
  <si>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</si>
  <si>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</si>
  <si>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</si>
  <si>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</si>
  <si>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</si>
  <si>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</si>
  <si>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</si>
  <si>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</si>
  <si>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</si>
  <si>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</si>
  <si>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</si>
  <si>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</si>
  <si>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</si>
  <si>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</si>
  <si>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</si>
  <si>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</si>
  <si>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</si>
  <si>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</si>
  <si>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</si>
  <si>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</si>
  <si>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</si>
  <si>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</si>
  <si>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</si>
  <si>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</si>
  <si>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</si>
  <si>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</si>
  <si>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</si>
  <si>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</si>
  <si>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</si>
  <si>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</si>
  <si>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</si>
  <si>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</si>
  <si>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</si>
  <si>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</si>
  <si>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</si>
  <si>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</si>
  <si>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</si>
  <si>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</si>
  <si>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</si>
  <si>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</si>
  <si>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</si>
  <si>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</si>
  <si>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</si>
  <si>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</si>
  <si>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</si>
  <si>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</si>
  <si>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</si>
  <si>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</si>
  <si>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</si>
  <si>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</si>
  <si>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</si>
  <si>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</si>
  <si>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</si>
  <si>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</si>
  <si>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</si>
  <si>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</si>
  <si>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</si>
  <si>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</si>
  <si>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</si>
  <si>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</si>
  <si>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</si>
  <si>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</si>
  <si>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</si>
  <si>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</si>
  <si>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</si>
  <si>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</si>
  <si>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</si>
  <si>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</si>
  <si>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</si>
  <si>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</si>
  <si>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</si>
  <si>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</si>
  <si>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</si>
  <si>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</si>
  <si>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</si>
  <si>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</si>
  <si>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</si>
  <si>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</si>
  <si>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</si>
  <si>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</si>
  <si>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</si>
  <si>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</si>
  <si>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</si>
  <si>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</si>
  <si>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</si>
  <si>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</si>
  <si>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</si>
  <si>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</si>
  <si>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</si>
  <si>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</si>
  <si>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</si>
  <si>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</si>
  <si>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</si>
  <si>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</si>
  <si>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</si>
  <si>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</si>
  <si>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</si>
  <si>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</si>
  <si>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</si>
  <si>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</si>
  <si>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</si>
  <si>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</si>
  <si>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</si>
  <si>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</si>
  <si>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</si>
  <si>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</si>
  <si>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</si>
  <si>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</si>
  <si>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</si>
  <si>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</si>
  <si>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</si>
  <si>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</si>
  <si>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</si>
  <si>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</si>
  <si>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</si>
  <si>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</si>
  <si>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</si>
  <si>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</si>
  <si>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</si>
  <si>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</si>
  <si>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</si>
  <si>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</si>
  <si>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</si>
  <si>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</si>
  <si>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</si>
  <si>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</si>
  <si>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</si>
  <si>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</si>
  <si>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</si>
  <si>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</si>
  <si>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</si>
  <si>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</si>
  <si>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</si>
  <si>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</si>
  <si>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</si>
  <si>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</si>
  <si>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</si>
  <si>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</si>
  <si>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</si>
  <si>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</si>
  <si>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</si>
  <si>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</si>
  <si>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</si>
  <si>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</si>
  <si>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</si>
  <si>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</si>
  <si>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</si>
  <si>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</si>
  <si>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</si>
  <si>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</si>
  <si>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</si>
  <si>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</si>
  <si>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</si>
  <si>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</si>
  <si>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</si>
  <si>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</si>
  <si>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</si>
  <si>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</si>
  <si>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</si>
  <si>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</si>
  <si>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</si>
  <si>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</si>
  <si>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</si>
  <si>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</si>
  <si>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</si>
  <si>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</si>
  <si>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</si>
  <si>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</si>
  <si>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</si>
  <si>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</si>
  <si>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</si>
  <si>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</si>
  <si>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</si>
  <si>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</si>
  <si>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</si>
  <si>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</si>
  <si>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</si>
  <si>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</si>
  <si>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</si>
  <si>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</si>
  <si>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</si>
  <si>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</si>
  <si>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</si>
  <si>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</si>
  <si>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</si>
  <si>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</si>
  <si>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</si>
  <si>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</si>
  <si>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</si>
  <si>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</si>
  <si>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</si>
  <si>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</si>
  <si>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</si>
  <si>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</si>
  <si>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</si>
  <si>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</si>
  <si>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</si>
  <si>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</si>
  <si>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</si>
  <si>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</si>
  <si>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</si>
  <si>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</si>
  <si>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</si>
  <si>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</si>
  <si>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</si>
  <si>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</si>
  <si>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</si>
  <si>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</si>
  <si>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</si>
  <si>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</si>
  <si>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</si>
  <si>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</si>
  <si>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</si>
  <si>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</si>
  <si>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</si>
  <si>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</si>
  <si>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</si>
  <si>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</si>
  <si>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</si>
  <si>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</si>
  <si>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</si>
  <si>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</si>
  <si>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</si>
  <si>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</si>
  <si>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</si>
  <si>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</si>
  <si>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</si>
  <si>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</si>
  <si>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</si>
  <si>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</si>
  <si>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</si>
  <si>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</si>
  <si>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</si>
  <si>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</si>
  <si>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</si>
  <si>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</si>
  <si>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</si>
  <si>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</si>
  <si>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</si>
  <si>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</si>
  <si>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</si>
  <si>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</si>
  <si>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</si>
  <si>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</si>
  <si>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</si>
  <si>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</si>
  <si>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</si>
  <si>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</si>
  <si>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</si>
  <si>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</si>
  <si>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</si>
  <si>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</si>
  <si>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</si>
  <si>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</si>
  <si>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</si>
  <si>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</si>
  <si>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</si>
  <si>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</si>
  <si>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</si>
  <si>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</si>
  <si>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</si>
  <si>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</si>
  <si>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</si>
  <si>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</si>
  <si>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</si>
  <si>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</si>
  <si>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</si>
  <si>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</si>
  <si>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</si>
  <si>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</si>
  <si>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</si>
  <si>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</si>
  <si>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</si>
  <si>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</si>
  <si>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</si>
  <si>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</si>
  <si>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</si>
  <si>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</si>
  <si>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</si>
  <si>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</si>
  <si>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</si>
  <si>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</si>
  <si>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</si>
  <si>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</si>
  <si>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</si>
  <si>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</si>
  <si>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</si>
  <si>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</si>
  <si>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</si>
  <si>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</si>
  <si>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</si>
  <si>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</si>
  <si>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</si>
  <si>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</si>
  <si>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</si>
  <si>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</si>
  <si>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</si>
  <si>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</si>
  <si>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</si>
  <si>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</si>
  <si>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</si>
  <si>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</si>
  <si>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</si>
  <si>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</si>
  <si>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</si>
  <si>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</si>
  <si>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</si>
  <si>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</si>
  <si>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</si>
  <si>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</si>
  <si>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</si>
  <si>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</si>
  <si>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</si>
  <si>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</si>
  <si>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</si>
  <si>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</si>
  <si>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</si>
  <si>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</si>
  <si>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</si>
  <si>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</si>
  <si>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</si>
  <si>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</si>
  <si>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</si>
  <si>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</si>
  <si>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</si>
  <si>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</si>
  <si>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</si>
  <si>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</si>
  <si>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</si>
  <si>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</si>
  <si>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</si>
  <si>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</si>
  <si>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</si>
  <si>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</si>
  <si>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</si>
  <si>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</si>
  <si>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</si>
  <si>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</si>
  <si>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</si>
  <si>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</si>
  <si>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</si>
  <si>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</si>
  <si>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</si>
  <si>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</si>
  <si>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</si>
  <si>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</si>
  <si>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</si>
  <si>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</si>
  <si>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</si>
  <si>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</si>
  <si>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</si>
  <si>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</si>
  <si>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</si>
  <si>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</si>
  <si>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</si>
  <si>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</si>
  <si>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</si>
  <si>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</si>
  <si>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</si>
  <si>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</si>
  <si>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</si>
  <si>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</si>
  <si>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</si>
  <si>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</si>
  <si>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</si>
  <si>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</si>
  <si>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</si>
  <si>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</si>
  <si>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</si>
  <si>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</si>
  <si>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</si>
  <si>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</si>
  <si>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</si>
  <si>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</si>
  <si>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</si>
  <si>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</si>
  <si>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</si>
  <si>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</si>
  <si>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</si>
  <si>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</si>
  <si>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</si>
  <si>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</si>
  <si>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</si>
  <si>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</si>
  <si>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</si>
  <si>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</si>
  <si>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</si>
  <si>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</si>
  <si>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</si>
  <si>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</si>
  <si>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</si>
  <si>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</si>
  <si>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</si>
  <si>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</si>
  <si>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</si>
  <si>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</si>
  <si>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</si>
  <si>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</si>
  <si>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</si>
  <si>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</si>
  <si>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</si>
  <si>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</si>
  <si>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</si>
  <si>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</si>
  <si>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</si>
  <si>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</si>
  <si>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</si>
  <si>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</si>
  <si>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</si>
  <si>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</si>
  <si>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</si>
  <si>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</si>
  <si>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</si>
  <si>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</si>
  <si>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</si>
  <si>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</si>
  <si>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</si>
  <si>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</si>
  <si>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</si>
  <si>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</si>
  <si>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</si>
  <si>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</si>
  <si>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</si>
  <si>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</si>
  <si>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</si>
  <si>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</si>
  <si>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</si>
  <si>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</si>
  <si>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</si>
  <si>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</si>
  <si>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</si>
  <si>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</si>
  <si>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</si>
  <si>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</si>
  <si>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</si>
  <si>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</si>
  <si>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</si>
  <si>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</si>
  <si>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</si>
  <si>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</si>
  <si>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</si>
  <si>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</si>
  <si>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</si>
  <si>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</si>
  <si>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</si>
  <si>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</si>
  <si>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</si>
  <si>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</si>
  <si>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</si>
  <si>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</si>
  <si>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ОБЩИНА РОМАН, ОБЛАСТ ВРАЦА, БУЛ. "ХРИСТО БОТЕВ" № 132-136" гр. РОМАН</t>
  </si>
  <si>
    <t>www.roman.bg</t>
  </si>
  <si>
    <t>roman@roman.bg</t>
  </si>
  <si>
    <t>09123/20-64;</t>
  </si>
  <si>
    <t>ДИЛЯНА МИРКОВА</t>
  </si>
  <si>
    <t>ВАЛЕРИ РОЛАНСКИ</t>
  </si>
</sst>
</file>

<file path=xl/styles.xml><?xml version="1.0" encoding="utf-8"?>
<styleSheet xmlns="http://schemas.openxmlformats.org/spreadsheetml/2006/main">
  <numFmts count="5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13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8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75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85" fillId="20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780">
    <xf numFmtId="0" fontId="0" fillId="0" borderId="0" xfId="0" applyAlignment="1">
      <alignment/>
    </xf>
    <xf numFmtId="0" fontId="1" fillId="24" borderId="0" xfId="0" applyFont="1" applyFill="1" applyAlignment="1" applyProtection="1">
      <alignment/>
      <protection/>
    </xf>
    <xf numFmtId="0" fontId="2" fillId="20" borderId="0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5" fillId="20" borderId="0" xfId="0" applyFont="1" applyFill="1" applyBorder="1" applyAlignment="1" applyProtection="1">
      <alignment/>
      <protection/>
    </xf>
    <xf numFmtId="0" fontId="5" fillId="24" borderId="0" xfId="0" applyFont="1" applyFill="1" applyAlignment="1" applyProtection="1">
      <alignment horizontal="right"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10" xfId="0" applyFont="1" applyFill="1" applyBorder="1" applyAlignment="1" applyProtection="1" quotePrefix="1">
      <alignment horizontal="center"/>
      <protection/>
    </xf>
    <xf numFmtId="173" fontId="2" fillId="20" borderId="0" xfId="0" applyNumberFormat="1" applyFont="1" applyFill="1" applyBorder="1" applyAlignment="1" applyProtection="1">
      <alignment/>
      <protection/>
    </xf>
    <xf numFmtId="173" fontId="3" fillId="20" borderId="0" xfId="0" applyNumberFormat="1" applyFont="1" applyFill="1" applyBorder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3" fillId="20" borderId="0" xfId="56" applyFont="1" applyFill="1" applyProtection="1">
      <alignment/>
      <protection/>
    </xf>
    <xf numFmtId="0" fontId="1" fillId="23" borderId="0" xfId="0" applyFont="1" applyFill="1" applyAlignment="1" applyProtection="1">
      <alignment/>
      <protection/>
    </xf>
    <xf numFmtId="0" fontId="5" fillId="23" borderId="0" xfId="0" applyFont="1" applyFill="1" applyBorder="1" applyAlignment="1" applyProtection="1">
      <alignment/>
      <protection/>
    </xf>
    <xf numFmtId="0" fontId="1" fillId="23" borderId="0" xfId="0" applyFont="1" applyFill="1" applyBorder="1" applyAlignment="1" applyProtection="1">
      <alignment/>
      <protection/>
    </xf>
    <xf numFmtId="0" fontId="5" fillId="23" borderId="0" xfId="0" applyFont="1" applyFill="1" applyAlignment="1" applyProtection="1">
      <alignment horizontal="right"/>
      <protection/>
    </xf>
    <xf numFmtId="0" fontId="13" fillId="23" borderId="0" xfId="56" applyFont="1" applyFill="1" applyBorder="1" applyAlignment="1" applyProtection="1">
      <alignment horizontal="center"/>
      <protection/>
    </xf>
    <xf numFmtId="0" fontId="8" fillId="23" borderId="0" xfId="51" applyFont="1" applyFill="1" applyAlignment="1" applyProtection="1" quotePrefix="1">
      <alignment vertical="center"/>
      <protection/>
    </xf>
    <xf numFmtId="0" fontId="5" fillId="23" borderId="0" xfId="0" applyFont="1" applyFill="1" applyAlignment="1" applyProtection="1" quotePrefix="1">
      <alignment horizontal="left"/>
      <protection/>
    </xf>
    <xf numFmtId="0" fontId="13" fillId="23" borderId="0" xfId="56" applyFont="1" applyFill="1" applyProtection="1">
      <alignment/>
      <protection/>
    </xf>
    <xf numFmtId="174" fontId="8" fillId="23" borderId="0" xfId="59" applyNumberFormat="1" applyFont="1" applyFill="1" applyAlignment="1" applyProtection="1">
      <alignment/>
      <protection/>
    </xf>
    <xf numFmtId="38" fontId="8" fillId="23" borderId="0" xfId="59" applyNumberFormat="1" applyFont="1" applyFill="1" applyProtection="1">
      <alignment/>
      <protection/>
    </xf>
    <xf numFmtId="0" fontId="3" fillId="23" borderId="11" xfId="0" applyFont="1" applyFill="1" applyBorder="1" applyAlignment="1" applyProtection="1">
      <alignment/>
      <protection/>
    </xf>
    <xf numFmtId="0" fontId="57" fillId="23" borderId="0" xfId="56" applyFont="1" applyFill="1" applyAlignment="1" applyProtection="1">
      <alignment horizontal="right"/>
      <protection/>
    </xf>
    <xf numFmtId="0" fontId="89" fillId="23" borderId="0" xfId="56" applyFont="1" applyFill="1" applyBorder="1" applyAlignment="1" applyProtection="1">
      <alignment horizontal="center"/>
      <protection/>
    </xf>
    <xf numFmtId="174" fontId="15" fillId="23" borderId="0" xfId="59" applyNumberFormat="1" applyFont="1" applyFill="1" applyAlignment="1" applyProtection="1">
      <alignment/>
      <protection/>
    </xf>
    <xf numFmtId="0" fontId="57" fillId="23" borderId="0" xfId="51" applyFont="1" applyFill="1" applyAlignment="1" applyProtection="1" quotePrefix="1">
      <alignment/>
      <protection/>
    </xf>
    <xf numFmtId="0" fontId="15" fillId="25" borderId="0" xfId="58" applyFont="1" applyFill="1" applyAlignment="1" applyProtection="1">
      <alignment horizontal="left"/>
      <protection/>
    </xf>
    <xf numFmtId="0" fontId="12" fillId="23" borderId="0" xfId="58" applyFont="1" applyFill="1" applyAlignment="1" applyProtection="1">
      <alignment horizontal="right"/>
      <protection/>
    </xf>
    <xf numFmtId="173" fontId="3" fillId="23" borderId="0" xfId="0" applyNumberFormat="1" applyFont="1" applyFill="1" applyBorder="1" applyAlignment="1" applyProtection="1">
      <alignment/>
      <protection/>
    </xf>
    <xf numFmtId="1" fontId="3" fillId="23" borderId="0" xfId="0" applyNumberFormat="1" applyFont="1" applyFill="1" applyBorder="1" applyAlignment="1" applyProtection="1">
      <alignment horizontal="right"/>
      <protection/>
    </xf>
    <xf numFmtId="1" fontId="2" fillId="23" borderId="0" xfId="0" applyNumberFormat="1" applyFont="1" applyFill="1" applyBorder="1" applyAlignment="1" applyProtection="1" quotePrefix="1">
      <alignment horizontal="right"/>
      <protection/>
    </xf>
    <xf numFmtId="3" fontId="2" fillId="23" borderId="0" xfId="0" applyNumberFormat="1" applyFont="1" applyFill="1" applyBorder="1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173" fontId="2" fillId="2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13" fillId="24" borderId="0" xfId="56" applyFont="1" applyFill="1" applyBorder="1" applyAlignment="1" applyProtection="1">
      <alignment horizontal="center"/>
      <protection/>
    </xf>
    <xf numFmtId="0" fontId="13" fillId="24" borderId="0" xfId="56" applyFont="1" applyFill="1" applyProtection="1">
      <alignment/>
      <protection/>
    </xf>
    <xf numFmtId="0" fontId="8" fillId="24" borderId="0" xfId="51" applyFont="1" applyFill="1" applyAlignment="1" applyProtection="1" quotePrefix="1">
      <alignment vertical="center"/>
      <protection/>
    </xf>
    <xf numFmtId="0" fontId="5" fillId="24" borderId="0" xfId="0" applyFont="1" applyFill="1" applyAlignment="1" applyProtection="1" quotePrefix="1">
      <alignment horizontal="left"/>
      <protection/>
    </xf>
    <xf numFmtId="174" fontId="8" fillId="24" borderId="0" xfId="59" applyNumberFormat="1" applyFont="1" applyFill="1" applyAlignment="1" applyProtection="1">
      <alignment/>
      <protection/>
    </xf>
    <xf numFmtId="38" fontId="8" fillId="24" borderId="0" xfId="59" applyNumberFormat="1" applyFont="1" applyFill="1" applyProtection="1">
      <alignment/>
      <protection/>
    </xf>
    <xf numFmtId="0" fontId="2" fillId="24" borderId="11" xfId="0" applyFont="1" applyFill="1" applyBorder="1" applyAlignment="1" applyProtection="1">
      <alignment/>
      <protection/>
    </xf>
    <xf numFmtId="0" fontId="3" fillId="24" borderId="11" xfId="0" applyFont="1" applyFill="1" applyBorder="1" applyAlignment="1" applyProtection="1">
      <alignment/>
      <protection/>
    </xf>
    <xf numFmtId="173" fontId="3" fillId="24" borderId="0" xfId="0" applyNumberFormat="1" applyFont="1" applyFill="1" applyBorder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/>
      <protection/>
    </xf>
    <xf numFmtId="0" fontId="12" fillId="24" borderId="0" xfId="58" applyFont="1" applyFill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left"/>
      <protection/>
    </xf>
    <xf numFmtId="1" fontId="3" fillId="24" borderId="0" xfId="0" applyNumberFormat="1" applyFont="1" applyFill="1" applyBorder="1" applyAlignment="1" applyProtection="1">
      <alignment horizontal="right"/>
      <protection/>
    </xf>
    <xf numFmtId="0" fontId="8" fillId="26" borderId="0" xfId="58" applyFont="1" applyFill="1" applyAlignment="1" applyProtection="1">
      <alignment horizontal="left"/>
      <protection/>
    </xf>
    <xf numFmtId="0" fontId="7" fillId="24" borderId="0" xfId="51" applyFont="1" applyFill="1" applyAlignment="1" applyProtection="1" quotePrefix="1">
      <alignment/>
      <protection/>
    </xf>
    <xf numFmtId="0" fontId="19" fillId="24" borderId="0" xfId="56" applyFont="1" applyFill="1" applyAlignment="1" applyProtection="1">
      <alignment horizontal="right"/>
      <protection/>
    </xf>
    <xf numFmtId="0" fontId="20" fillId="20" borderId="0" xfId="51" applyFont="1" applyFill="1" applyProtection="1">
      <alignment/>
      <protection/>
    </xf>
    <xf numFmtId="0" fontId="21" fillId="20" borderId="0" xfId="51" applyFont="1" applyFill="1" applyBorder="1" applyAlignment="1">
      <alignment vertical="center"/>
      <protection/>
    </xf>
    <xf numFmtId="0" fontId="20" fillId="20" borderId="0" xfId="51" applyFont="1" applyFill="1" applyBorder="1" applyAlignment="1">
      <alignment vertical="center"/>
      <protection/>
    </xf>
    <xf numFmtId="0" fontId="20" fillId="20" borderId="0" xfId="51" applyFont="1" applyFill="1" applyBorder="1" applyAlignment="1" applyProtection="1">
      <alignment vertical="center"/>
      <protection/>
    </xf>
    <xf numFmtId="4" fontId="20" fillId="20" borderId="0" xfId="51" applyNumberFormat="1" applyFont="1" applyFill="1" applyAlignment="1" applyProtection="1">
      <alignment vertical="center"/>
      <protection/>
    </xf>
    <xf numFmtId="4" fontId="20" fillId="0" borderId="0" xfId="51" applyNumberFormat="1" applyFont="1" applyFill="1" applyAlignment="1" applyProtection="1">
      <alignment vertical="center"/>
      <protection/>
    </xf>
    <xf numFmtId="0" fontId="20" fillId="0" borderId="0" xfId="51" applyFont="1" applyFill="1" applyBorder="1" applyAlignment="1" applyProtection="1">
      <alignment vertical="center"/>
      <protection/>
    </xf>
    <xf numFmtId="0" fontId="20" fillId="0" borderId="0" xfId="51" applyFont="1" applyFill="1" applyProtection="1">
      <alignment/>
      <protection/>
    </xf>
    <xf numFmtId="0" fontId="21" fillId="0" borderId="0" xfId="51" applyFont="1" applyFill="1" applyBorder="1" applyAlignment="1" applyProtection="1">
      <alignment horizontal="center" vertical="center"/>
      <protection/>
    </xf>
    <xf numFmtId="0" fontId="20" fillId="20" borderId="0" xfId="51" applyFont="1" applyFill="1">
      <alignment/>
      <protection/>
    </xf>
    <xf numFmtId="0" fontId="20" fillId="0" borderId="0" xfId="51" applyFont="1" applyFill="1">
      <alignment/>
      <protection/>
    </xf>
    <xf numFmtId="0" fontId="8" fillId="24" borderId="12" xfId="51" applyFont="1" applyFill="1" applyBorder="1">
      <alignment/>
      <protection/>
    </xf>
    <xf numFmtId="0" fontId="8" fillId="24" borderId="0" xfId="51" applyFont="1" applyFill="1" applyBorder="1">
      <alignment/>
      <protection/>
    </xf>
    <xf numFmtId="0" fontId="8" fillId="24" borderId="13" xfId="51" applyFont="1" applyFill="1" applyBorder="1">
      <alignment/>
      <protection/>
    </xf>
    <xf numFmtId="0" fontId="19" fillId="24" borderId="12" xfId="51" applyFont="1" applyFill="1" applyBorder="1" applyAlignment="1">
      <alignment horizontal="right"/>
      <protection/>
    </xf>
    <xf numFmtId="0" fontId="19" fillId="24" borderId="0" xfId="51" applyFont="1" applyFill="1" applyBorder="1">
      <alignment/>
      <protection/>
    </xf>
    <xf numFmtId="175" fontId="19" fillId="24" borderId="0" xfId="51" applyNumberFormat="1" applyFont="1" applyFill="1" applyBorder="1" applyAlignment="1">
      <alignment horizontal="right"/>
      <protection/>
    </xf>
    <xf numFmtId="0" fontId="22" fillId="24" borderId="13" xfId="51" applyFont="1" applyFill="1" applyBorder="1">
      <alignment/>
      <protection/>
    </xf>
    <xf numFmtId="0" fontId="19" fillId="24" borderId="0" xfId="51" applyFont="1" applyFill="1" applyBorder="1">
      <alignment/>
      <protection/>
    </xf>
    <xf numFmtId="0" fontId="15" fillId="24" borderId="0" xfId="51" applyFont="1" applyFill="1" applyBorder="1">
      <alignment/>
      <protection/>
    </xf>
    <xf numFmtId="0" fontId="15" fillId="24" borderId="13" xfId="51" applyFont="1" applyFill="1" applyBorder="1">
      <alignment/>
      <protection/>
    </xf>
    <xf numFmtId="0" fontId="8" fillId="0" borderId="0" xfId="51" applyFont="1" applyFill="1">
      <alignment/>
      <protection/>
    </xf>
    <xf numFmtId="0" fontId="25" fillId="24" borderId="13" xfId="51" applyFont="1" applyFill="1" applyBorder="1">
      <alignment/>
      <protection/>
    </xf>
    <xf numFmtId="0" fontId="8" fillId="24" borderId="14" xfId="51" applyFont="1" applyFill="1" applyBorder="1">
      <alignment/>
      <protection/>
    </xf>
    <xf numFmtId="0" fontId="8" fillId="24" borderId="15" xfId="51" applyFont="1" applyFill="1" applyBorder="1">
      <alignment/>
      <protection/>
    </xf>
    <xf numFmtId="0" fontId="23" fillId="24" borderId="15" xfId="51" applyFont="1" applyFill="1" applyBorder="1">
      <alignment/>
      <protection/>
    </xf>
    <xf numFmtId="0" fontId="8" fillId="24" borderId="16" xfId="51" applyFont="1" applyFill="1" applyBorder="1">
      <alignment/>
      <protection/>
    </xf>
    <xf numFmtId="0" fontId="8" fillId="20" borderId="0" xfId="51" applyFont="1" applyFill="1">
      <alignment/>
      <protection/>
    </xf>
    <xf numFmtId="0" fontId="2" fillId="23" borderId="17" xfId="0" applyFont="1" applyFill="1" applyBorder="1" applyAlignment="1" applyProtection="1">
      <alignment/>
      <protection/>
    </xf>
    <xf numFmtId="0" fontId="2" fillId="23" borderId="18" xfId="0" applyFont="1" applyFill="1" applyBorder="1" applyAlignment="1" applyProtection="1">
      <alignment/>
      <protection/>
    </xf>
    <xf numFmtId="0" fontId="15" fillId="24" borderId="0" xfId="51" applyFont="1" applyFill="1" applyBorder="1">
      <alignment/>
      <protection/>
    </xf>
    <xf numFmtId="0" fontId="8" fillId="23" borderId="19" xfId="51" applyFont="1" applyFill="1" applyBorder="1">
      <alignment/>
      <protection/>
    </xf>
    <xf numFmtId="0" fontId="8" fillId="23" borderId="20" xfId="51" applyFont="1" applyFill="1" applyBorder="1">
      <alignment/>
      <protection/>
    </xf>
    <xf numFmtId="0" fontId="8" fillId="23" borderId="21" xfId="51" applyFont="1" applyFill="1" applyBorder="1">
      <alignment/>
      <protection/>
    </xf>
    <xf numFmtId="0" fontId="15" fillId="24" borderId="13" xfId="51" applyFont="1" applyFill="1" applyBorder="1">
      <alignment/>
      <protection/>
    </xf>
    <xf numFmtId="0" fontId="8" fillId="23" borderId="0" xfId="51" applyFont="1" applyFill="1" applyBorder="1">
      <alignment/>
      <protection/>
    </xf>
    <xf numFmtId="180" fontId="90" fillId="22" borderId="22" xfId="0" applyNumberFormat="1" applyFont="1" applyFill="1" applyBorder="1" applyAlignment="1" applyProtection="1" quotePrefix="1">
      <alignment horizontal="center" vertical="center" wrapText="1"/>
      <protection/>
    </xf>
    <xf numFmtId="0" fontId="8" fillId="24" borderId="0" xfId="51" applyFont="1" applyFill="1" applyBorder="1">
      <alignment/>
      <protection/>
    </xf>
    <xf numFmtId="0" fontId="91" fillId="23" borderId="0" xfId="0" applyFont="1" applyFill="1" applyBorder="1" applyAlignment="1" applyProtection="1">
      <alignment/>
      <protection/>
    </xf>
    <xf numFmtId="0" fontId="8" fillId="24" borderId="23" xfId="51" applyFont="1" applyFill="1" applyBorder="1">
      <alignment/>
      <protection/>
    </xf>
    <xf numFmtId="175" fontId="19" fillId="24" borderId="20" xfId="51" applyNumberFormat="1" applyFont="1" applyFill="1" applyBorder="1" applyAlignment="1">
      <alignment horizontal="right"/>
      <protection/>
    </xf>
    <xf numFmtId="0" fontId="8" fillId="24" borderId="20" xfId="51" applyFont="1" applyFill="1" applyBorder="1">
      <alignment/>
      <protection/>
    </xf>
    <xf numFmtId="0" fontId="8" fillId="24" borderId="24" xfId="51" applyFont="1" applyFill="1" applyBorder="1">
      <alignment/>
      <protection/>
    </xf>
    <xf numFmtId="0" fontId="57" fillId="22" borderId="25" xfId="51" applyFont="1" applyFill="1" applyBorder="1">
      <alignment/>
      <protection/>
    </xf>
    <xf numFmtId="0" fontId="15" fillId="22" borderId="26" xfId="51" applyFont="1" applyFill="1" applyBorder="1">
      <alignment/>
      <protection/>
    </xf>
    <xf numFmtId="0" fontId="15" fillId="22" borderId="27" xfId="51" applyFont="1" applyFill="1" applyBorder="1">
      <alignment/>
      <protection/>
    </xf>
    <xf numFmtId="0" fontId="2" fillId="24" borderId="10" xfId="0" applyFont="1" applyFill="1" applyBorder="1" applyAlignment="1" applyProtection="1" quotePrefix="1">
      <alignment horizontal="center"/>
      <protection/>
    </xf>
    <xf numFmtId="180" fontId="92" fillId="22" borderId="22" xfId="0" applyNumberFormat="1" applyFont="1" applyFill="1" applyBorder="1" applyAlignment="1" applyProtection="1" quotePrefix="1">
      <alignment horizontal="center" wrapText="1"/>
      <protection/>
    </xf>
    <xf numFmtId="182" fontId="8" fillId="20" borderId="0" xfId="59" applyNumberFormat="1" applyFont="1" applyFill="1" applyAlignment="1" applyProtection="1">
      <alignment/>
      <protection/>
    </xf>
    <xf numFmtId="182" fontId="13" fillId="20" borderId="0" xfId="58" applyNumberFormat="1" applyFont="1" applyFill="1" applyProtection="1">
      <alignment/>
      <protection/>
    </xf>
    <xf numFmtId="182" fontId="5" fillId="20" borderId="0" xfId="0" applyNumberFormat="1" applyFont="1" applyFill="1" applyAlignment="1" applyProtection="1">
      <alignment/>
      <protection/>
    </xf>
    <xf numFmtId="180" fontId="93" fillId="23" borderId="22" xfId="0" applyNumberFormat="1" applyFont="1" applyFill="1" applyBorder="1" applyAlignment="1" applyProtection="1" quotePrefix="1">
      <alignment horizontal="center" vertical="center" wrapText="1"/>
      <protection/>
    </xf>
    <xf numFmtId="182" fontId="1" fillId="20" borderId="0" xfId="0" applyNumberFormat="1" applyFont="1" applyFill="1" applyAlignment="1" applyProtection="1">
      <alignment/>
      <protection/>
    </xf>
    <xf numFmtId="0" fontId="2" fillId="23" borderId="28" xfId="0" applyFont="1" applyFill="1" applyBorder="1" applyAlignment="1" applyProtection="1">
      <alignment/>
      <protection/>
    </xf>
    <xf numFmtId="0" fontId="2" fillId="23" borderId="21" xfId="0" applyFont="1" applyFill="1" applyBorder="1" applyAlignment="1" applyProtection="1">
      <alignment/>
      <protection/>
    </xf>
    <xf numFmtId="4" fontId="3" fillId="23" borderId="0" xfId="0" applyNumberFormat="1" applyFont="1" applyFill="1" applyBorder="1" applyAlignment="1" applyProtection="1">
      <alignment/>
      <protection/>
    </xf>
    <xf numFmtId="0" fontId="19" fillId="23" borderId="0" xfId="58" applyFont="1" applyFill="1" applyProtection="1">
      <alignment/>
      <protection/>
    </xf>
    <xf numFmtId="0" fontId="91" fillId="24" borderId="0" xfId="0" applyFont="1" applyFill="1" applyBorder="1" applyAlignment="1" applyProtection="1">
      <alignment/>
      <protection/>
    </xf>
    <xf numFmtId="0" fontId="19" fillId="24" borderId="0" xfId="58" applyFont="1" applyFill="1" applyProtection="1">
      <alignment/>
      <protection/>
    </xf>
    <xf numFmtId="4" fontId="3" fillId="24" borderId="0" xfId="0" applyNumberFormat="1" applyFont="1" applyFill="1" applyBorder="1" applyAlignment="1" applyProtection="1">
      <alignment/>
      <protection/>
    </xf>
    <xf numFmtId="1" fontId="2" fillId="24" borderId="0" xfId="0" applyNumberFormat="1" applyFont="1" applyFill="1" applyBorder="1" applyAlignment="1" applyProtection="1" quotePrefix="1">
      <alignment horizontal="right"/>
      <protection/>
    </xf>
    <xf numFmtId="174" fontId="33" fillId="23" borderId="29" xfId="0" applyNumberFormat="1" applyFont="1" applyFill="1" applyBorder="1" applyAlignment="1" applyProtection="1">
      <alignment horizontal="center"/>
      <protection/>
    </xf>
    <xf numFmtId="174" fontId="11" fillId="23" borderId="29" xfId="0" applyNumberFormat="1" applyFont="1" applyFill="1" applyBorder="1" applyAlignment="1" applyProtection="1">
      <alignment horizontal="center"/>
      <protection/>
    </xf>
    <xf numFmtId="174" fontId="33" fillId="2" borderId="29" xfId="0" applyNumberFormat="1" applyFont="1" applyFill="1" applyBorder="1" applyAlignment="1" applyProtection="1">
      <alignment horizontal="center"/>
      <protection locked="0"/>
    </xf>
    <xf numFmtId="0" fontId="1" fillId="23" borderId="30" xfId="0" applyFont="1" applyFill="1" applyBorder="1" applyAlignment="1" applyProtection="1">
      <alignment horizontal="right"/>
      <protection/>
    </xf>
    <xf numFmtId="0" fontId="10" fillId="23" borderId="31" xfId="0" applyFont="1" applyFill="1" applyBorder="1" applyAlignment="1" applyProtection="1">
      <alignment horizontal="right"/>
      <protection/>
    </xf>
    <xf numFmtId="0" fontId="1" fillId="2" borderId="31" xfId="0" applyFont="1" applyFill="1" applyBorder="1" applyAlignment="1" applyProtection="1">
      <alignment horizontal="left"/>
      <protection/>
    </xf>
    <xf numFmtId="180" fontId="30" fillId="23" borderId="22" xfId="0" applyNumberFormat="1" applyFont="1" applyFill="1" applyBorder="1" applyAlignment="1" applyProtection="1" quotePrefix="1">
      <alignment horizontal="center" wrapText="1"/>
      <protection/>
    </xf>
    <xf numFmtId="0" fontId="2" fillId="24" borderId="0" xfId="0" applyFont="1" applyFill="1" applyBorder="1" applyAlignment="1" applyProtection="1">
      <alignment/>
      <protection/>
    </xf>
    <xf numFmtId="38" fontId="14" fillId="24" borderId="0" xfId="59" applyNumberFormat="1" applyFont="1" applyFill="1" applyBorder="1" applyAlignment="1" applyProtection="1">
      <alignment/>
      <protection/>
    </xf>
    <xf numFmtId="38" fontId="19" fillId="24" borderId="0" xfId="59" applyNumberFormat="1" applyFont="1" applyFill="1" applyBorder="1" applyAlignment="1" applyProtection="1">
      <alignment/>
      <protection/>
    </xf>
    <xf numFmtId="38" fontId="8" fillId="24" borderId="0" xfId="59" applyNumberFormat="1" applyFont="1" applyFill="1" applyBorder="1" applyAlignment="1" applyProtection="1">
      <alignment/>
      <protection/>
    </xf>
    <xf numFmtId="38" fontId="14" fillId="24" borderId="32" xfId="59" applyNumberFormat="1" applyFont="1" applyFill="1" applyBorder="1" applyAlignment="1" applyProtection="1">
      <alignment/>
      <protection/>
    </xf>
    <xf numFmtId="38" fontId="19" fillId="24" borderId="32" xfId="59" applyNumberFormat="1" applyFont="1" applyFill="1" applyBorder="1" applyAlignment="1" applyProtection="1">
      <alignment/>
      <protection/>
    </xf>
    <xf numFmtId="0" fontId="2" fillId="24" borderId="32" xfId="0" applyFont="1" applyFill="1" applyBorder="1" applyAlignment="1" applyProtection="1">
      <alignment horizontal="left"/>
      <protection/>
    </xf>
    <xf numFmtId="38" fontId="8" fillId="24" borderId="32" xfId="59" applyNumberFormat="1" applyFont="1" applyFill="1" applyBorder="1" applyAlignment="1" applyProtection="1">
      <alignment/>
      <protection/>
    </xf>
    <xf numFmtId="0" fontId="2" fillId="23" borderId="0" xfId="0" applyFont="1" applyFill="1" applyBorder="1" applyAlignment="1" applyProtection="1">
      <alignment/>
      <protection/>
    </xf>
    <xf numFmtId="180" fontId="3" fillId="24" borderId="33" xfId="0" applyNumberFormat="1" applyFont="1" applyFill="1" applyBorder="1" applyAlignment="1" applyProtection="1" quotePrefix="1">
      <alignment horizontal="center"/>
      <protection/>
    </xf>
    <xf numFmtId="180" fontId="3" fillId="24" borderId="34" xfId="0" applyNumberFormat="1" applyFont="1" applyFill="1" applyBorder="1" applyAlignment="1" applyProtection="1" quotePrefix="1">
      <alignment horizontal="center"/>
      <protection/>
    </xf>
    <xf numFmtId="180" fontId="3" fillId="24" borderId="35" xfId="0" applyNumberFormat="1" applyFont="1" applyFill="1" applyBorder="1" applyAlignment="1" applyProtection="1" quotePrefix="1">
      <alignment horizontal="center"/>
      <protection/>
    </xf>
    <xf numFmtId="0" fontId="4" fillId="24" borderId="11" xfId="0" applyFont="1" applyFill="1" applyBorder="1" applyAlignment="1" applyProtection="1" quotePrefix="1">
      <alignment horizontal="center" vertical="top"/>
      <protection/>
    </xf>
    <xf numFmtId="0" fontId="4" fillId="24" borderId="36" xfId="0" applyFont="1" applyFill="1" applyBorder="1" applyAlignment="1" applyProtection="1" quotePrefix="1">
      <alignment horizontal="center" vertical="top"/>
      <protection/>
    </xf>
    <xf numFmtId="0" fontId="4" fillId="24" borderId="37" xfId="0" applyFont="1" applyFill="1" applyBorder="1" applyAlignment="1" applyProtection="1" quotePrefix="1">
      <alignment horizontal="left" vertical="top"/>
      <protection/>
    </xf>
    <xf numFmtId="38" fontId="14" fillId="24" borderId="0" xfId="59" applyNumberFormat="1" applyFont="1" applyFill="1" applyBorder="1" applyAlignment="1" applyProtection="1">
      <alignment/>
      <protection/>
    </xf>
    <xf numFmtId="38" fontId="14" fillId="24" borderId="32" xfId="59" applyNumberFormat="1" applyFont="1" applyFill="1" applyBorder="1" applyAlignment="1" applyProtection="1">
      <alignment/>
      <protection/>
    </xf>
    <xf numFmtId="0" fontId="4" fillId="22" borderId="38" xfId="0" applyFont="1" applyFill="1" applyBorder="1" applyAlignment="1" applyProtection="1">
      <alignment horizontal="left"/>
      <protection/>
    </xf>
    <xf numFmtId="0" fontId="4" fillId="22" borderId="39" xfId="0" applyFont="1" applyFill="1" applyBorder="1" applyAlignment="1" applyProtection="1">
      <alignment horizontal="left"/>
      <protection/>
    </xf>
    <xf numFmtId="174" fontId="4" fillId="22" borderId="40" xfId="0" applyNumberFormat="1" applyFont="1" applyFill="1" applyBorder="1" applyAlignment="1" applyProtection="1">
      <alignment horizontal="left"/>
      <protection/>
    </xf>
    <xf numFmtId="174" fontId="4" fillId="22" borderId="41" xfId="0" applyNumberFormat="1" applyFont="1" applyFill="1" applyBorder="1" applyAlignment="1" applyProtection="1">
      <alignment horizontal="left"/>
      <protection/>
    </xf>
    <xf numFmtId="0" fontId="3" fillId="5" borderId="42" xfId="0" applyFont="1" applyFill="1" applyBorder="1" applyAlignment="1" applyProtection="1">
      <alignment horizontal="left"/>
      <protection/>
    </xf>
    <xf numFmtId="0" fontId="3" fillId="5" borderId="43" xfId="0" applyFont="1" applyFill="1" applyBorder="1" applyAlignment="1" applyProtection="1">
      <alignment horizontal="left"/>
      <protection/>
    </xf>
    <xf numFmtId="38" fontId="19" fillId="23" borderId="44" xfId="59" applyNumberFormat="1" applyFont="1" applyFill="1" applyBorder="1" applyAlignment="1" applyProtection="1">
      <alignment/>
      <protection/>
    </xf>
    <xf numFmtId="38" fontId="19" fillId="23" borderId="45" xfId="59" applyNumberFormat="1" applyFont="1" applyFill="1" applyBorder="1" applyAlignment="1" applyProtection="1">
      <alignment/>
      <protection/>
    </xf>
    <xf numFmtId="38" fontId="19" fillId="23" borderId="46" xfId="59" applyNumberFormat="1" applyFont="1" applyFill="1" applyBorder="1" applyAlignment="1" applyProtection="1">
      <alignment/>
      <protection/>
    </xf>
    <xf numFmtId="38" fontId="19" fillId="23" borderId="44" xfId="59" applyNumberFormat="1" applyFont="1" applyFill="1" applyBorder="1" applyAlignment="1" applyProtection="1">
      <alignment/>
      <protection/>
    </xf>
    <xf numFmtId="38" fontId="19" fillId="23" borderId="45" xfId="59" applyNumberFormat="1" applyFont="1" applyFill="1" applyBorder="1" applyAlignment="1" applyProtection="1">
      <alignment/>
      <protection/>
    </xf>
    <xf numFmtId="38" fontId="19" fillId="23" borderId="46" xfId="59" applyNumberFormat="1" applyFont="1" applyFill="1" applyBorder="1" applyAlignment="1" applyProtection="1">
      <alignment/>
      <protection/>
    </xf>
    <xf numFmtId="38" fontId="8" fillId="24" borderId="47" xfId="59" applyNumberFormat="1" applyFont="1" applyFill="1" applyBorder="1" applyAlignment="1" applyProtection="1">
      <alignment horizontal="center"/>
      <protection/>
    </xf>
    <xf numFmtId="38" fontId="19" fillId="24" borderId="48" xfId="59" applyNumberFormat="1" applyFont="1" applyFill="1" applyBorder="1" applyAlignment="1" applyProtection="1">
      <alignment/>
      <protection/>
    </xf>
    <xf numFmtId="38" fontId="19" fillId="24" borderId="49" xfId="59" applyNumberFormat="1" applyFont="1" applyFill="1" applyBorder="1" applyAlignment="1" applyProtection="1">
      <alignment/>
      <protection/>
    </xf>
    <xf numFmtId="38" fontId="8" fillId="24" borderId="47" xfId="59" applyNumberFormat="1" applyFont="1" applyFill="1" applyBorder="1" applyAlignment="1" applyProtection="1">
      <alignment/>
      <protection/>
    </xf>
    <xf numFmtId="38" fontId="8" fillId="24" borderId="50" xfId="59" applyNumberFormat="1" applyFont="1" applyFill="1" applyBorder="1" applyAlignment="1" applyProtection="1">
      <alignment/>
      <protection/>
    </xf>
    <xf numFmtId="38" fontId="8" fillId="24" borderId="51" xfId="59" applyNumberFormat="1" applyFont="1" applyFill="1" applyBorder="1" applyAlignment="1" applyProtection="1">
      <alignment/>
      <protection/>
    </xf>
    <xf numFmtId="38" fontId="8" fillId="24" borderId="52" xfId="59" applyNumberFormat="1" applyFont="1" applyFill="1" applyBorder="1" applyAlignment="1" applyProtection="1">
      <alignment/>
      <protection/>
    </xf>
    <xf numFmtId="38" fontId="8" fillId="24" borderId="48" xfId="59" applyNumberFormat="1" applyFont="1" applyFill="1" applyBorder="1" applyAlignment="1" applyProtection="1">
      <alignment/>
      <protection/>
    </xf>
    <xf numFmtId="38" fontId="8" fillId="24" borderId="49" xfId="59" applyNumberFormat="1" applyFont="1" applyFill="1" applyBorder="1" applyAlignment="1" applyProtection="1">
      <alignment/>
      <protection/>
    </xf>
    <xf numFmtId="0" fontId="2" fillId="24" borderId="53" xfId="0" applyFont="1" applyFill="1" applyBorder="1" applyAlignment="1" applyProtection="1">
      <alignment horizontal="left"/>
      <protection/>
    </xf>
    <xf numFmtId="0" fontId="2" fillId="24" borderId="19" xfId="0" applyFont="1" applyFill="1" applyBorder="1" applyAlignment="1" applyProtection="1">
      <alignment horizontal="left"/>
      <protection/>
    </xf>
    <xf numFmtId="0" fontId="2" fillId="24" borderId="54" xfId="0" applyFont="1" applyFill="1" applyBorder="1" applyAlignment="1" applyProtection="1">
      <alignment horizontal="left"/>
      <protection/>
    </xf>
    <xf numFmtId="0" fontId="2" fillId="24" borderId="44" xfId="0" applyFont="1" applyFill="1" applyBorder="1" applyAlignment="1" applyProtection="1">
      <alignment horizontal="left"/>
      <protection/>
    </xf>
    <xf numFmtId="0" fontId="2" fillId="24" borderId="45" xfId="0" applyFont="1" applyFill="1" applyBorder="1" applyAlignment="1" applyProtection="1">
      <alignment horizontal="left"/>
      <protection/>
    </xf>
    <xf numFmtId="38" fontId="24" fillId="24" borderId="55" xfId="59" applyNumberFormat="1" applyFont="1" applyFill="1" applyBorder="1" applyAlignment="1" applyProtection="1">
      <alignment/>
      <protection/>
    </xf>
    <xf numFmtId="38" fontId="24" fillId="24" borderId="56" xfId="59" applyNumberFormat="1" applyFont="1" applyFill="1" applyBorder="1" applyAlignment="1" applyProtection="1">
      <alignment/>
      <protection/>
    </xf>
    <xf numFmtId="38" fontId="24" fillId="24" borderId="47" xfId="59" applyNumberFormat="1" applyFont="1" applyFill="1" applyBorder="1" applyAlignment="1" applyProtection="1">
      <alignment/>
      <protection/>
    </xf>
    <xf numFmtId="38" fontId="24" fillId="24" borderId="50" xfId="59" applyNumberFormat="1" applyFont="1" applyFill="1" applyBorder="1" applyAlignment="1" applyProtection="1">
      <alignment/>
      <protection/>
    </xf>
    <xf numFmtId="38" fontId="24" fillId="24" borderId="51" xfId="59" applyNumberFormat="1" applyFont="1" applyFill="1" applyBorder="1" applyAlignment="1" applyProtection="1">
      <alignment/>
      <protection/>
    </xf>
    <xf numFmtId="38" fontId="24" fillId="24" borderId="52" xfId="59" applyNumberFormat="1" applyFont="1" applyFill="1" applyBorder="1" applyAlignment="1" applyProtection="1">
      <alignment/>
      <protection/>
    </xf>
    <xf numFmtId="38" fontId="19" fillId="24" borderId="57" xfId="59" applyNumberFormat="1" applyFont="1" applyFill="1" applyBorder="1" applyAlignment="1" applyProtection="1">
      <alignment/>
      <protection/>
    </xf>
    <xf numFmtId="38" fontId="19" fillId="24" borderId="19" xfId="59" applyNumberFormat="1" applyFont="1" applyFill="1" applyBorder="1" applyAlignment="1" applyProtection="1">
      <alignment/>
      <protection/>
    </xf>
    <xf numFmtId="38" fontId="19" fillId="24" borderId="54" xfId="59" applyNumberFormat="1" applyFont="1" applyFill="1" applyBorder="1" applyAlignment="1" applyProtection="1">
      <alignment/>
      <protection/>
    </xf>
    <xf numFmtId="38" fontId="24" fillId="24" borderId="45" xfId="59" applyNumberFormat="1" applyFont="1" applyFill="1" applyBorder="1" applyAlignment="1" applyProtection="1">
      <alignment/>
      <protection/>
    </xf>
    <xf numFmtId="38" fontId="24" fillId="24" borderId="46" xfId="59" applyNumberFormat="1" applyFont="1" applyFill="1" applyBorder="1" applyAlignment="1" applyProtection="1">
      <alignment/>
      <protection/>
    </xf>
    <xf numFmtId="38" fontId="8" fillId="2" borderId="58" xfId="59" applyNumberFormat="1" applyFont="1" applyFill="1" applyBorder="1" applyAlignment="1" applyProtection="1">
      <alignment/>
      <protection/>
    </xf>
    <xf numFmtId="38" fontId="8" fillId="2" borderId="59" xfId="59" applyNumberFormat="1" applyFont="1" applyFill="1" applyBorder="1" applyAlignment="1" applyProtection="1">
      <alignment/>
      <protection/>
    </xf>
    <xf numFmtId="38" fontId="8" fillId="24" borderId="58" xfId="59" applyNumberFormat="1" applyFont="1" applyFill="1" applyBorder="1" applyAlignment="1" applyProtection="1">
      <alignment/>
      <protection/>
    </xf>
    <xf numFmtId="38" fontId="8" fillId="24" borderId="59" xfId="59" applyNumberFormat="1" applyFont="1" applyFill="1" applyBorder="1" applyAlignment="1" applyProtection="1">
      <alignment/>
      <protection/>
    </xf>
    <xf numFmtId="0" fontId="3" fillId="24" borderId="40" xfId="0" applyFont="1" applyFill="1" applyBorder="1" applyAlignment="1" applyProtection="1">
      <alignment horizontal="left"/>
      <protection/>
    </xf>
    <xf numFmtId="0" fontId="3" fillId="24" borderId="41" xfId="0" applyFont="1" applyFill="1" applyBorder="1" applyAlignment="1" applyProtection="1">
      <alignment horizontal="left"/>
      <protection/>
    </xf>
    <xf numFmtId="0" fontId="2" fillId="24" borderId="57" xfId="0" applyFont="1" applyFill="1" applyBorder="1" applyAlignment="1" applyProtection="1">
      <alignment horizontal="left"/>
      <protection/>
    </xf>
    <xf numFmtId="0" fontId="3" fillId="22" borderId="42" xfId="0" applyFont="1" applyFill="1" applyBorder="1" applyAlignment="1" applyProtection="1">
      <alignment horizontal="left"/>
      <protection/>
    </xf>
    <xf numFmtId="0" fontId="3" fillId="22" borderId="43" xfId="0" applyFont="1" applyFill="1" applyBorder="1" applyAlignment="1" applyProtection="1">
      <alignment horizontal="left"/>
      <protection/>
    </xf>
    <xf numFmtId="0" fontId="3" fillId="22" borderId="42" xfId="0" applyFont="1" applyFill="1" applyBorder="1" applyAlignment="1" applyProtection="1" quotePrefix="1">
      <alignment horizontal="left"/>
      <protection/>
    </xf>
    <xf numFmtId="0" fontId="3" fillId="22" borderId="43" xfId="0" applyFont="1" applyFill="1" applyBorder="1" applyAlignment="1" applyProtection="1" quotePrefix="1">
      <alignment horizontal="left"/>
      <protection/>
    </xf>
    <xf numFmtId="38" fontId="8" fillId="24" borderId="20" xfId="59" applyNumberFormat="1" applyFont="1" applyFill="1" applyBorder="1" applyAlignment="1" applyProtection="1">
      <alignment/>
      <protection/>
    </xf>
    <xf numFmtId="38" fontId="8" fillId="24" borderId="60" xfId="59" applyNumberFormat="1" applyFont="1" applyFill="1" applyBorder="1" applyAlignment="1" applyProtection="1">
      <alignment/>
      <protection/>
    </xf>
    <xf numFmtId="0" fontId="1" fillId="2" borderId="45" xfId="0" applyFont="1" applyFill="1" applyBorder="1" applyAlignment="1" applyProtection="1">
      <alignment horizontal="left"/>
      <protection/>
    </xf>
    <xf numFmtId="0" fontId="10" fillId="23" borderId="45" xfId="0" applyFont="1" applyFill="1" applyBorder="1" applyAlignment="1" applyProtection="1">
      <alignment horizontal="left"/>
      <protection/>
    </xf>
    <xf numFmtId="183" fontId="94" fillId="24" borderId="29" xfId="0" applyNumberFormat="1" applyFont="1" applyFill="1" applyBorder="1" applyAlignment="1" applyProtection="1">
      <alignment horizontal="center"/>
      <protection locked="0"/>
    </xf>
    <xf numFmtId="183" fontId="94" fillId="24" borderId="48" xfId="0" applyNumberFormat="1" applyFont="1" applyFill="1" applyBorder="1" applyAlignment="1" applyProtection="1">
      <alignment horizontal="center"/>
      <protection/>
    </xf>
    <xf numFmtId="0" fontId="2" fillId="23" borderId="45" xfId="0" applyFont="1" applyFill="1" applyBorder="1" applyAlignment="1" applyProtection="1">
      <alignment horizontal="right"/>
      <protection/>
    </xf>
    <xf numFmtId="38" fontId="8" fillId="24" borderId="61" xfId="59" applyNumberFormat="1" applyFont="1" applyFill="1" applyBorder="1" applyAlignment="1" applyProtection="1">
      <alignment/>
      <protection/>
    </xf>
    <xf numFmtId="38" fontId="8" fillId="24" borderId="62" xfId="59" applyNumberFormat="1" applyFont="1" applyFill="1" applyBorder="1" applyAlignment="1" applyProtection="1">
      <alignment/>
      <protection/>
    </xf>
    <xf numFmtId="38" fontId="14" fillId="24" borderId="63" xfId="59" applyNumberFormat="1" applyFont="1" applyFill="1" applyBorder="1" applyAlignment="1" applyProtection="1">
      <alignment/>
      <protection/>
    </xf>
    <xf numFmtId="38" fontId="19" fillId="24" borderId="64" xfId="59" applyNumberFormat="1" applyFont="1" applyFill="1" applyBorder="1" applyAlignment="1" applyProtection="1">
      <alignment/>
      <protection/>
    </xf>
    <xf numFmtId="38" fontId="19" fillId="24" borderId="63" xfId="59" applyNumberFormat="1" applyFont="1" applyFill="1" applyBorder="1" applyAlignment="1" applyProtection="1">
      <alignment/>
      <protection/>
    </xf>
    <xf numFmtId="38" fontId="8" fillId="24" borderId="64" xfId="59" applyNumberFormat="1" applyFont="1" applyFill="1" applyBorder="1" applyAlignment="1" applyProtection="1">
      <alignment/>
      <protection/>
    </xf>
    <xf numFmtId="38" fontId="8" fillId="24" borderId="65" xfId="59" applyNumberFormat="1" applyFont="1" applyFill="1" applyBorder="1" applyAlignment="1" applyProtection="1">
      <alignment/>
      <protection/>
    </xf>
    <xf numFmtId="38" fontId="24" fillId="24" borderId="53" xfId="59" applyNumberFormat="1" applyFont="1" applyFill="1" applyBorder="1" applyAlignment="1" applyProtection="1">
      <alignment/>
      <protection/>
    </xf>
    <xf numFmtId="38" fontId="24" fillId="24" borderId="61" xfId="59" applyNumberFormat="1" applyFont="1" applyFill="1" applyBorder="1" applyAlignment="1" applyProtection="1">
      <alignment/>
      <protection/>
    </xf>
    <xf numFmtId="38" fontId="24" fillId="24" borderId="62" xfId="59" applyNumberFormat="1" applyFont="1" applyFill="1" applyBorder="1" applyAlignment="1" applyProtection="1">
      <alignment/>
      <protection/>
    </xf>
    <xf numFmtId="0" fontId="3" fillId="22" borderId="66" xfId="0" applyFont="1" applyFill="1" applyBorder="1" applyAlignment="1" applyProtection="1">
      <alignment horizontal="left"/>
      <protection/>
    </xf>
    <xf numFmtId="38" fontId="24" fillId="24" borderId="44" xfId="59" applyNumberFormat="1" applyFont="1" applyFill="1" applyBorder="1" applyAlignment="1" applyProtection="1">
      <alignment/>
      <protection/>
    </xf>
    <xf numFmtId="0" fontId="3" fillId="22" borderId="66" xfId="0" applyFont="1" applyFill="1" applyBorder="1" applyAlignment="1" applyProtection="1" quotePrefix="1">
      <alignment horizontal="left"/>
      <protection/>
    </xf>
    <xf numFmtId="0" fontId="3" fillId="5" borderId="66" xfId="0" applyFont="1" applyFill="1" applyBorder="1" applyAlignment="1" applyProtection="1">
      <alignment horizontal="left"/>
      <protection/>
    </xf>
    <xf numFmtId="38" fontId="8" fillId="24" borderId="67" xfId="59" applyNumberFormat="1" applyFont="1" applyFill="1" applyBorder="1" applyAlignment="1" applyProtection="1">
      <alignment/>
      <protection/>
    </xf>
    <xf numFmtId="38" fontId="95" fillId="2" borderId="65" xfId="59" applyNumberFormat="1" applyFont="1" applyFill="1" applyBorder="1" applyAlignment="1" applyProtection="1">
      <alignment/>
      <protection/>
    </xf>
    <xf numFmtId="0" fontId="3" fillId="24" borderId="68" xfId="0" applyFont="1" applyFill="1" applyBorder="1" applyAlignment="1" applyProtection="1">
      <alignment horizontal="left"/>
      <protection/>
    </xf>
    <xf numFmtId="0" fontId="4" fillId="22" borderId="69" xfId="0" applyFont="1" applyFill="1" applyBorder="1" applyAlignment="1" applyProtection="1">
      <alignment horizontal="left"/>
      <protection/>
    </xf>
    <xf numFmtId="38" fontId="8" fillId="24" borderId="65" xfId="59" applyNumberFormat="1" applyFont="1" applyFill="1" applyBorder="1" applyAlignment="1" applyProtection="1">
      <alignment horizontal="center"/>
      <protection/>
    </xf>
    <xf numFmtId="38" fontId="8" fillId="24" borderId="58" xfId="59" applyNumberFormat="1" applyFont="1" applyFill="1" applyBorder="1" applyAlignment="1" applyProtection="1">
      <alignment horizontal="center"/>
      <protection/>
    </xf>
    <xf numFmtId="38" fontId="8" fillId="24" borderId="59" xfId="59" applyNumberFormat="1" applyFont="1" applyFill="1" applyBorder="1" applyAlignment="1" applyProtection="1">
      <alignment horizontal="center"/>
      <protection/>
    </xf>
    <xf numFmtId="38" fontId="8" fillId="24" borderId="61" xfId="59" applyNumberFormat="1" applyFont="1" applyFill="1" applyBorder="1" applyAlignment="1" applyProtection="1">
      <alignment horizontal="center"/>
      <protection/>
    </xf>
    <xf numFmtId="174" fontId="4" fillId="22" borderId="68" xfId="0" applyNumberFormat="1" applyFont="1" applyFill="1" applyBorder="1" applyAlignment="1" applyProtection="1">
      <alignment horizontal="left"/>
      <protection/>
    </xf>
    <xf numFmtId="0" fontId="2" fillId="22" borderId="17" xfId="0" applyFont="1" applyFill="1" applyBorder="1" applyAlignment="1" applyProtection="1">
      <alignment/>
      <protection/>
    </xf>
    <xf numFmtId="0" fontId="2" fillId="22" borderId="18" xfId="0" applyFont="1" applyFill="1" applyBorder="1" applyAlignment="1" applyProtection="1">
      <alignment/>
      <protection/>
    </xf>
    <xf numFmtId="0" fontId="2" fillId="22" borderId="70" xfId="0" applyFont="1" applyFill="1" applyBorder="1" applyAlignment="1" applyProtection="1">
      <alignment/>
      <protection/>
    </xf>
    <xf numFmtId="0" fontId="2" fillId="22" borderId="71" xfId="0" applyFont="1" applyFill="1" applyBorder="1" applyAlignment="1" applyProtection="1">
      <alignment/>
      <protection/>
    </xf>
    <xf numFmtId="0" fontId="1" fillId="23" borderId="0" xfId="54" applyFont="1" applyFill="1" applyBorder="1" applyProtection="1">
      <alignment/>
      <protection/>
    </xf>
    <xf numFmtId="173" fontId="3" fillId="23" borderId="0" xfId="54" applyNumberFormat="1" applyFont="1" applyFill="1" applyBorder="1" applyAlignment="1" applyProtection="1">
      <alignment horizontal="left"/>
      <protection/>
    </xf>
    <xf numFmtId="0" fontId="2" fillId="23" borderId="0" xfId="54" applyFont="1" applyFill="1" applyBorder="1" applyAlignment="1" applyProtection="1">
      <alignment horizontal="center"/>
      <protection/>
    </xf>
    <xf numFmtId="0" fontId="1" fillId="20" borderId="0" xfId="54" applyFont="1" applyFill="1" applyAlignment="1" applyProtection="1">
      <alignment horizontal="center"/>
      <protection/>
    </xf>
    <xf numFmtId="0" fontId="1" fillId="20" borderId="0" xfId="54" applyFont="1" applyFill="1" applyBorder="1" applyAlignment="1" applyProtection="1">
      <alignment horizontal="center"/>
      <protection/>
    </xf>
    <xf numFmtId="0" fontId="1" fillId="20" borderId="0" xfId="54" applyFont="1" applyFill="1" applyProtection="1">
      <alignment/>
      <protection/>
    </xf>
    <xf numFmtId="0" fontId="0" fillId="0" borderId="0" xfId="54" applyProtection="1">
      <alignment/>
      <protection/>
    </xf>
    <xf numFmtId="184" fontId="2" fillId="24" borderId="72" xfId="0" applyNumberFormat="1" applyFont="1" applyFill="1" applyBorder="1" applyAlignment="1" applyProtection="1">
      <alignment/>
      <protection/>
    </xf>
    <xf numFmtId="184" fontId="5" fillId="23" borderId="0" xfId="0" applyNumberFormat="1" applyFont="1" applyFill="1" applyAlignment="1" applyProtection="1">
      <alignment horizontal="right"/>
      <protection/>
    </xf>
    <xf numFmtId="184" fontId="2" fillId="24" borderId="73" xfId="0" applyNumberFormat="1" applyFont="1" applyFill="1" applyBorder="1" applyAlignment="1" applyProtection="1">
      <alignment/>
      <protection/>
    </xf>
    <xf numFmtId="184" fontId="2" fillId="24" borderId="74" xfId="0" applyNumberFormat="1" applyFont="1" applyFill="1" applyBorder="1" applyAlignment="1" applyProtection="1">
      <alignment/>
      <protection locked="0"/>
    </xf>
    <xf numFmtId="184" fontId="3" fillId="24" borderId="74" xfId="0" applyNumberFormat="1" applyFont="1" applyFill="1" applyBorder="1" applyAlignment="1" applyProtection="1">
      <alignment/>
      <protection locked="0"/>
    </xf>
    <xf numFmtId="184" fontId="2" fillId="24" borderId="75" xfId="0" applyNumberFormat="1" applyFont="1" applyFill="1" applyBorder="1" applyAlignment="1" applyProtection="1">
      <alignment/>
      <protection locked="0"/>
    </xf>
    <xf numFmtId="184" fontId="3" fillId="24" borderId="75" xfId="0" applyNumberFormat="1" applyFont="1" applyFill="1" applyBorder="1" applyAlignment="1" applyProtection="1">
      <alignment/>
      <protection locked="0"/>
    </xf>
    <xf numFmtId="184" fontId="2" fillId="24" borderId="76" xfId="0" applyNumberFormat="1" applyFont="1" applyFill="1" applyBorder="1" applyAlignment="1" applyProtection="1">
      <alignment/>
      <protection locked="0"/>
    </xf>
    <xf numFmtId="184" fontId="3" fillId="24" borderId="76" xfId="0" applyNumberFormat="1" applyFont="1" applyFill="1" applyBorder="1" applyAlignment="1" applyProtection="1">
      <alignment/>
      <protection locked="0"/>
    </xf>
    <xf numFmtId="184" fontId="2" fillId="23" borderId="10" xfId="0" applyNumberFormat="1" applyFont="1" applyFill="1" applyBorder="1" applyAlignment="1" applyProtection="1">
      <alignment/>
      <protection/>
    </xf>
    <xf numFmtId="184" fontId="3" fillId="23" borderId="10" xfId="0" applyNumberFormat="1" applyFont="1" applyFill="1" applyBorder="1" applyAlignment="1" applyProtection="1">
      <alignment/>
      <protection/>
    </xf>
    <xf numFmtId="184" fontId="3" fillId="24" borderId="72" xfId="0" applyNumberFormat="1" applyFont="1" applyFill="1" applyBorder="1" applyAlignment="1" applyProtection="1">
      <alignment/>
      <protection/>
    </xf>
    <xf numFmtId="184" fontId="3" fillId="24" borderId="73" xfId="0" applyNumberFormat="1" applyFont="1" applyFill="1" applyBorder="1" applyAlignment="1" applyProtection="1">
      <alignment/>
      <protection/>
    </xf>
    <xf numFmtId="184" fontId="2" fillId="24" borderId="74" xfId="0" applyNumberFormat="1" applyFont="1" applyFill="1" applyBorder="1" applyAlignment="1" applyProtection="1">
      <alignment/>
      <protection/>
    </xf>
    <xf numFmtId="184" fontId="3" fillId="24" borderId="74" xfId="0" applyNumberFormat="1" applyFont="1" applyFill="1" applyBorder="1" applyAlignment="1" applyProtection="1">
      <alignment/>
      <protection/>
    </xf>
    <xf numFmtId="184" fontId="2" fillId="24" borderId="75" xfId="0" applyNumberFormat="1" applyFont="1" applyFill="1" applyBorder="1" applyAlignment="1" applyProtection="1">
      <alignment/>
      <protection/>
    </xf>
    <xf numFmtId="184" fontId="3" fillId="24" borderId="75" xfId="0" applyNumberFormat="1" applyFont="1" applyFill="1" applyBorder="1" applyAlignment="1" applyProtection="1">
      <alignment/>
      <protection/>
    </xf>
    <xf numFmtId="184" fontId="2" fillId="24" borderId="76" xfId="0" applyNumberFormat="1" applyFont="1" applyFill="1" applyBorder="1" applyAlignment="1" applyProtection="1">
      <alignment/>
      <protection/>
    </xf>
    <xf numFmtId="184" fontId="3" fillId="24" borderId="76" xfId="0" applyNumberFormat="1" applyFont="1" applyFill="1" applyBorder="1" applyAlignment="1" applyProtection="1">
      <alignment/>
      <protection/>
    </xf>
    <xf numFmtId="184" fontId="2" fillId="23" borderId="10" xfId="0" applyNumberFormat="1" applyFont="1" applyFill="1" applyBorder="1" applyAlignment="1" applyProtection="1">
      <alignment/>
      <protection locked="0"/>
    </xf>
    <xf numFmtId="184" fontId="3" fillId="23" borderId="10" xfId="0" applyNumberFormat="1" applyFont="1" applyFill="1" applyBorder="1" applyAlignment="1" applyProtection="1">
      <alignment/>
      <protection locked="0"/>
    </xf>
    <xf numFmtId="184" fontId="33" fillId="24" borderId="77" xfId="0" applyNumberFormat="1" applyFont="1" applyFill="1" applyBorder="1" applyAlignment="1" applyProtection="1">
      <alignment/>
      <protection locked="0"/>
    </xf>
    <xf numFmtId="184" fontId="11" fillId="24" borderId="77" xfId="0" applyNumberFormat="1" applyFont="1" applyFill="1" applyBorder="1" applyAlignment="1" applyProtection="1">
      <alignment/>
      <protection locked="0"/>
    </xf>
    <xf numFmtId="184" fontId="33" fillId="24" borderId="75" xfId="0" applyNumberFormat="1" applyFont="1" applyFill="1" applyBorder="1" applyAlignment="1" applyProtection="1">
      <alignment/>
      <protection locked="0"/>
    </xf>
    <xf numFmtId="184" fontId="11" fillId="24" borderId="75" xfId="0" applyNumberFormat="1" applyFont="1" applyFill="1" applyBorder="1" applyAlignment="1" applyProtection="1">
      <alignment/>
      <protection locked="0"/>
    </xf>
    <xf numFmtId="184" fontId="33" fillId="24" borderId="78" xfId="0" applyNumberFormat="1" applyFont="1" applyFill="1" applyBorder="1" applyAlignment="1" applyProtection="1">
      <alignment/>
      <protection locked="0"/>
    </xf>
    <xf numFmtId="184" fontId="11" fillId="24" borderId="78" xfId="0" applyNumberFormat="1" applyFont="1" applyFill="1" applyBorder="1" applyAlignment="1" applyProtection="1">
      <alignment/>
      <protection locked="0"/>
    </xf>
    <xf numFmtId="184" fontId="2" fillId="22" borderId="79" xfId="0" applyNumberFormat="1" applyFont="1" applyFill="1" applyBorder="1" applyAlignment="1" applyProtection="1">
      <alignment/>
      <protection/>
    </xf>
    <xf numFmtId="184" fontId="3" fillId="22" borderId="79" xfId="0" applyNumberFormat="1" applyFont="1" applyFill="1" applyBorder="1" applyAlignment="1" applyProtection="1">
      <alignment/>
      <protection/>
    </xf>
    <xf numFmtId="184" fontId="2" fillId="24" borderId="73" xfId="0" applyNumberFormat="1" applyFont="1" applyFill="1" applyBorder="1" applyAlignment="1" applyProtection="1">
      <alignment/>
      <protection locked="0"/>
    </xf>
    <xf numFmtId="184" fontId="3" fillId="24" borderId="73" xfId="0" applyNumberFormat="1" applyFont="1" applyFill="1" applyBorder="1" applyAlignment="1" applyProtection="1">
      <alignment/>
      <protection locked="0"/>
    </xf>
    <xf numFmtId="184" fontId="2" fillId="24" borderId="78" xfId="0" applyNumberFormat="1" applyFont="1" applyFill="1" applyBorder="1" applyAlignment="1" applyProtection="1">
      <alignment/>
      <protection locked="0"/>
    </xf>
    <xf numFmtId="184" fontId="3" fillId="24" borderId="78" xfId="0" applyNumberFormat="1" applyFont="1" applyFill="1" applyBorder="1" applyAlignment="1" applyProtection="1">
      <alignment/>
      <protection locked="0"/>
    </xf>
    <xf numFmtId="184" fontId="33" fillId="24" borderId="80" xfId="0" applyNumberFormat="1" applyFont="1" applyFill="1" applyBorder="1" applyAlignment="1" applyProtection="1">
      <alignment/>
      <protection locked="0"/>
    </xf>
    <xf numFmtId="184" fontId="11" fillId="24" borderId="80" xfId="0" applyNumberFormat="1" applyFont="1" applyFill="1" applyBorder="1" applyAlignment="1" applyProtection="1">
      <alignment/>
      <protection locked="0"/>
    </xf>
    <xf numFmtId="184" fontId="2" fillId="5" borderId="79" xfId="0" applyNumberFormat="1" applyFont="1" applyFill="1" applyBorder="1" applyAlignment="1" applyProtection="1">
      <alignment/>
      <protection/>
    </xf>
    <xf numFmtId="184" fontId="3" fillId="5" borderId="79" xfId="0" applyNumberFormat="1" applyFont="1" applyFill="1" applyBorder="1" applyAlignment="1" applyProtection="1">
      <alignment/>
      <protection/>
    </xf>
    <xf numFmtId="184" fontId="2" fillId="2" borderId="76" xfId="0" applyNumberFormat="1" applyFont="1" applyFill="1" applyBorder="1" applyAlignment="1" applyProtection="1">
      <alignment/>
      <protection/>
    </xf>
    <xf numFmtId="184" fontId="3" fillId="2" borderId="76" xfId="0" applyNumberFormat="1" applyFont="1" applyFill="1" applyBorder="1" applyAlignment="1" applyProtection="1">
      <alignment/>
      <protection/>
    </xf>
    <xf numFmtId="184" fontId="2" fillId="24" borderId="81" xfId="0" applyNumberFormat="1" applyFont="1" applyFill="1" applyBorder="1" applyAlignment="1" applyProtection="1">
      <alignment/>
      <protection/>
    </xf>
    <xf numFmtId="184" fontId="3" fillId="24" borderId="81" xfId="0" applyNumberFormat="1" applyFont="1" applyFill="1" applyBorder="1" applyAlignment="1" applyProtection="1">
      <alignment/>
      <protection/>
    </xf>
    <xf numFmtId="184" fontId="5" fillId="24" borderId="0" xfId="0" applyNumberFormat="1" applyFont="1" applyFill="1" applyAlignment="1" applyProtection="1">
      <alignment horizontal="right"/>
      <protection/>
    </xf>
    <xf numFmtId="38" fontId="8" fillId="24" borderId="64" xfId="59" applyNumberFormat="1" applyFont="1" applyFill="1" applyBorder="1" applyAlignment="1" applyProtection="1">
      <alignment horizontal="center"/>
      <protection/>
    </xf>
    <xf numFmtId="38" fontId="8" fillId="24" borderId="48" xfId="59" applyNumberFormat="1" applyFont="1" applyFill="1" applyBorder="1" applyAlignment="1" applyProtection="1">
      <alignment horizontal="center"/>
      <protection/>
    </xf>
    <xf numFmtId="38" fontId="8" fillId="24" borderId="49" xfId="59" applyNumberFormat="1" applyFont="1" applyFill="1" applyBorder="1" applyAlignment="1" applyProtection="1">
      <alignment horizontal="center"/>
      <protection/>
    </xf>
    <xf numFmtId="184" fontId="33" fillId="24" borderId="77" xfId="0" applyNumberFormat="1" applyFont="1" applyFill="1" applyBorder="1" applyAlignment="1" applyProtection="1">
      <alignment/>
      <protection/>
    </xf>
    <xf numFmtId="184" fontId="11" fillId="24" borderId="77" xfId="0" applyNumberFormat="1" applyFont="1" applyFill="1" applyBorder="1" applyAlignment="1" applyProtection="1">
      <alignment/>
      <protection/>
    </xf>
    <xf numFmtId="184" fontId="33" fillId="24" borderId="75" xfId="0" applyNumberFormat="1" applyFont="1" applyFill="1" applyBorder="1" applyAlignment="1" applyProtection="1">
      <alignment/>
      <protection/>
    </xf>
    <xf numFmtId="184" fontId="11" fillId="24" borderId="75" xfId="0" applyNumberFormat="1" applyFont="1" applyFill="1" applyBorder="1" applyAlignment="1" applyProtection="1">
      <alignment/>
      <protection/>
    </xf>
    <xf numFmtId="184" fontId="33" fillId="24" borderId="78" xfId="0" applyNumberFormat="1" applyFont="1" applyFill="1" applyBorder="1" applyAlignment="1" applyProtection="1">
      <alignment/>
      <protection/>
    </xf>
    <xf numFmtId="184" fontId="11" fillId="24" borderId="78" xfId="0" applyNumberFormat="1" applyFont="1" applyFill="1" applyBorder="1" applyAlignment="1" applyProtection="1">
      <alignment/>
      <protection/>
    </xf>
    <xf numFmtId="184" fontId="2" fillId="24" borderId="78" xfId="0" applyNumberFormat="1" applyFont="1" applyFill="1" applyBorder="1" applyAlignment="1" applyProtection="1">
      <alignment/>
      <protection/>
    </xf>
    <xf numFmtId="184" fontId="3" fillId="24" borderId="78" xfId="0" applyNumberFormat="1" applyFont="1" applyFill="1" applyBorder="1" applyAlignment="1" applyProtection="1">
      <alignment/>
      <protection/>
    </xf>
    <xf numFmtId="184" fontId="33" fillId="24" borderId="80" xfId="0" applyNumberFormat="1" applyFont="1" applyFill="1" applyBorder="1" applyAlignment="1" applyProtection="1">
      <alignment/>
      <protection/>
    </xf>
    <xf numFmtId="184" fontId="11" fillId="24" borderId="80" xfId="0" applyNumberFormat="1" applyFont="1" applyFill="1" applyBorder="1" applyAlignment="1" applyProtection="1">
      <alignment/>
      <protection/>
    </xf>
    <xf numFmtId="0" fontId="96" fillId="27" borderId="0" xfId="0" applyFont="1" applyFill="1" applyAlignment="1" applyProtection="1" quotePrefix="1">
      <alignment horizontal="center"/>
      <protection/>
    </xf>
    <xf numFmtId="184" fontId="2" fillId="22" borderId="82" xfId="0" applyNumberFormat="1" applyFont="1" applyFill="1" applyBorder="1" applyAlignment="1" applyProtection="1">
      <alignment/>
      <protection/>
    </xf>
    <xf numFmtId="184" fontId="3" fillId="22" borderId="82" xfId="0" applyNumberFormat="1" applyFont="1" applyFill="1" applyBorder="1" applyAlignment="1" applyProtection="1">
      <alignment/>
      <protection/>
    </xf>
    <xf numFmtId="184" fontId="2" fillId="22" borderId="81" xfId="0" applyNumberFormat="1" applyFont="1" applyFill="1" applyBorder="1" applyAlignment="1" applyProtection="1">
      <alignment/>
      <protection/>
    </xf>
    <xf numFmtId="184" fontId="3" fillId="22" borderId="81" xfId="0" applyNumberFormat="1" applyFont="1" applyFill="1" applyBorder="1" applyAlignment="1" applyProtection="1">
      <alignment/>
      <protection/>
    </xf>
    <xf numFmtId="0" fontId="1" fillId="24" borderId="0" xfId="54" applyFont="1" applyFill="1" applyBorder="1" applyProtection="1">
      <alignment/>
      <protection/>
    </xf>
    <xf numFmtId="38" fontId="14" fillId="24" borderId="0" xfId="59" applyNumberFormat="1" applyFont="1" applyFill="1" applyBorder="1" applyAlignment="1" applyProtection="1">
      <alignment horizontal="left"/>
      <protection/>
    </xf>
    <xf numFmtId="38" fontId="19" fillId="24" borderId="0" xfId="59" applyNumberFormat="1" applyFont="1" applyFill="1" applyBorder="1" applyAlignment="1" applyProtection="1">
      <alignment horizontal="left"/>
      <protection/>
    </xf>
    <xf numFmtId="0" fontId="9" fillId="24" borderId="44" xfId="54" applyFont="1" applyFill="1" applyBorder="1" applyAlignment="1" applyProtection="1" quotePrefix="1">
      <alignment horizontal="left"/>
      <protection/>
    </xf>
    <xf numFmtId="0" fontId="9" fillId="24" borderId="45" xfId="54" applyFont="1" applyFill="1" applyBorder="1" applyAlignment="1" applyProtection="1" quotePrefix="1">
      <alignment horizontal="left"/>
      <protection/>
    </xf>
    <xf numFmtId="0" fontId="9" fillId="24" borderId="46" xfId="54" applyFont="1" applyFill="1" applyBorder="1" applyAlignment="1" applyProtection="1" quotePrefix="1">
      <alignment horizontal="left"/>
      <protection/>
    </xf>
    <xf numFmtId="0" fontId="2" fillId="24" borderId="53" xfId="54" applyFont="1" applyFill="1" applyBorder="1" applyAlignment="1" applyProtection="1">
      <alignment horizontal="center"/>
      <protection/>
    </xf>
    <xf numFmtId="0" fontId="2" fillId="24" borderId="55" xfId="54" applyFont="1" applyFill="1" applyBorder="1" applyAlignment="1" applyProtection="1">
      <alignment horizontal="center"/>
      <protection/>
    </xf>
    <xf numFmtId="0" fontId="2" fillId="24" borderId="56" xfId="54" applyFont="1" applyFill="1" applyBorder="1" applyAlignment="1" applyProtection="1">
      <alignment horizontal="center"/>
      <protection/>
    </xf>
    <xf numFmtId="38" fontId="19" fillId="24" borderId="57" xfId="59" applyNumberFormat="1" applyFont="1" applyFill="1" applyBorder="1" applyAlignment="1" applyProtection="1">
      <alignment horizontal="center"/>
      <protection/>
    </xf>
    <xf numFmtId="38" fontId="19" fillId="24" borderId="19" xfId="59" applyNumberFormat="1" applyFont="1" applyFill="1" applyBorder="1" applyAlignment="1" applyProtection="1">
      <alignment horizontal="center"/>
      <protection/>
    </xf>
    <xf numFmtId="38" fontId="19" fillId="24" borderId="54" xfId="59" applyNumberFormat="1" applyFont="1" applyFill="1" applyBorder="1" applyAlignment="1" applyProtection="1">
      <alignment horizontal="center"/>
      <protection/>
    </xf>
    <xf numFmtId="38" fontId="8" fillId="24" borderId="50" xfId="59" applyNumberFormat="1" applyFont="1" applyFill="1" applyBorder="1" applyAlignment="1" applyProtection="1">
      <alignment horizontal="center"/>
      <protection/>
    </xf>
    <xf numFmtId="0" fontId="2" fillId="24" borderId="44" xfId="54" applyFont="1" applyFill="1" applyBorder="1" applyAlignment="1" applyProtection="1">
      <alignment horizontal="center"/>
      <protection/>
    </xf>
    <xf numFmtId="0" fontId="2" fillId="24" borderId="45" xfId="54" applyFont="1" applyFill="1" applyBorder="1" applyAlignment="1" applyProtection="1">
      <alignment horizontal="center"/>
      <protection/>
    </xf>
    <xf numFmtId="0" fontId="2" fillId="24" borderId="46" xfId="54" applyFont="1" applyFill="1" applyBorder="1" applyAlignment="1" applyProtection="1">
      <alignment horizontal="center"/>
      <protection/>
    </xf>
    <xf numFmtId="0" fontId="2" fillId="24" borderId="57" xfId="54" applyFont="1" applyFill="1" applyBorder="1" applyAlignment="1" applyProtection="1">
      <alignment horizontal="center"/>
      <protection/>
    </xf>
    <xf numFmtId="0" fontId="2" fillId="24" borderId="19" xfId="54" applyFont="1" applyFill="1" applyBorder="1" applyAlignment="1" applyProtection="1">
      <alignment horizontal="center"/>
      <protection/>
    </xf>
    <xf numFmtId="0" fontId="2" fillId="24" borderId="54" xfId="54" applyFont="1" applyFill="1" applyBorder="1" applyAlignment="1" applyProtection="1">
      <alignment horizontal="center"/>
      <protection/>
    </xf>
    <xf numFmtId="38" fontId="24" fillId="24" borderId="44" xfId="59" applyNumberFormat="1" applyFont="1" applyFill="1" applyBorder="1" applyAlignment="1" applyProtection="1">
      <alignment horizontal="center"/>
      <protection/>
    </xf>
    <xf numFmtId="38" fontId="24" fillId="24" borderId="45" xfId="59" applyNumberFormat="1" applyFont="1" applyFill="1" applyBorder="1" applyAlignment="1" applyProtection="1">
      <alignment horizontal="center"/>
      <protection/>
    </xf>
    <xf numFmtId="38" fontId="24" fillId="24" borderId="46" xfId="59" applyNumberFormat="1" applyFont="1" applyFill="1" applyBorder="1" applyAlignment="1" applyProtection="1">
      <alignment horizontal="center"/>
      <protection/>
    </xf>
    <xf numFmtId="3" fontId="10" fillId="24" borderId="65" xfId="54" applyNumberFormat="1" applyFont="1" applyFill="1" applyBorder="1" applyAlignment="1" applyProtection="1">
      <alignment horizontal="center"/>
      <protection/>
    </xf>
    <xf numFmtId="3" fontId="10" fillId="24" borderId="58" xfId="54" applyNumberFormat="1" applyFont="1" applyFill="1" applyBorder="1" applyAlignment="1" applyProtection="1">
      <alignment horizontal="center"/>
      <protection/>
    </xf>
    <xf numFmtId="3" fontId="10" fillId="24" borderId="59" xfId="54" applyNumberFormat="1" applyFont="1" applyFill="1" applyBorder="1" applyAlignment="1" applyProtection="1">
      <alignment horizontal="center"/>
      <protection/>
    </xf>
    <xf numFmtId="0" fontId="4" fillId="22" borderId="69" xfId="54" applyFont="1" applyFill="1" applyBorder="1" applyAlignment="1" applyProtection="1">
      <alignment horizontal="left"/>
      <protection/>
    </xf>
    <xf numFmtId="0" fontId="4" fillId="22" borderId="38" xfId="54" applyFont="1" applyFill="1" applyBorder="1" applyAlignment="1" applyProtection="1">
      <alignment horizontal="left"/>
      <protection/>
    </xf>
    <xf numFmtId="0" fontId="4" fillId="22" borderId="39" xfId="54" applyFont="1" applyFill="1" applyBorder="1" applyAlignment="1" applyProtection="1">
      <alignment horizontal="left"/>
      <protection/>
    </xf>
    <xf numFmtId="174" fontId="4" fillId="22" borderId="68" xfId="54" applyNumberFormat="1" applyFont="1" applyFill="1" applyBorder="1" applyAlignment="1" applyProtection="1">
      <alignment horizontal="left"/>
      <protection/>
    </xf>
    <xf numFmtId="174" fontId="4" fillId="22" borderId="40" xfId="54" applyNumberFormat="1" applyFont="1" applyFill="1" applyBorder="1" applyAlignment="1" applyProtection="1">
      <alignment horizontal="left"/>
      <protection/>
    </xf>
    <xf numFmtId="174" fontId="4" fillId="22" borderId="41" xfId="54" applyNumberFormat="1" applyFont="1" applyFill="1" applyBorder="1" applyAlignment="1" applyProtection="1">
      <alignment horizontal="left"/>
      <protection/>
    </xf>
    <xf numFmtId="38" fontId="14" fillId="24" borderId="63" xfId="59" applyNumberFormat="1" applyFont="1" applyFill="1" applyBorder="1" applyAlignment="1" applyProtection="1">
      <alignment horizontal="left"/>
      <protection/>
    </xf>
    <xf numFmtId="38" fontId="14" fillId="24" borderId="32" xfId="59" applyNumberFormat="1" applyFont="1" applyFill="1" applyBorder="1" applyAlignment="1" applyProtection="1">
      <alignment horizontal="left"/>
      <protection/>
    </xf>
    <xf numFmtId="38" fontId="19" fillId="24" borderId="64" xfId="59" applyNumberFormat="1" applyFont="1" applyFill="1" applyBorder="1" applyAlignment="1" applyProtection="1">
      <alignment horizontal="left"/>
      <protection/>
    </xf>
    <xf numFmtId="38" fontId="19" fillId="24" borderId="48" xfId="59" applyNumberFormat="1" applyFont="1" applyFill="1" applyBorder="1" applyAlignment="1" applyProtection="1">
      <alignment horizontal="left"/>
      <protection/>
    </xf>
    <xf numFmtId="38" fontId="19" fillId="24" borderId="49" xfId="59" applyNumberFormat="1" applyFont="1" applyFill="1" applyBorder="1" applyAlignment="1" applyProtection="1">
      <alignment horizontal="left"/>
      <protection/>
    </xf>
    <xf numFmtId="38" fontId="19" fillId="24" borderId="63" xfId="59" applyNumberFormat="1" applyFont="1" applyFill="1" applyBorder="1" applyAlignment="1" applyProtection="1">
      <alignment horizontal="left"/>
      <protection/>
    </xf>
    <xf numFmtId="38" fontId="19" fillId="24" borderId="32" xfId="59" applyNumberFormat="1" applyFont="1" applyFill="1" applyBorder="1" applyAlignment="1" applyProtection="1">
      <alignment horizontal="left"/>
      <protection/>
    </xf>
    <xf numFmtId="0" fontId="97" fillId="23" borderId="0" xfId="54" applyFont="1" applyFill="1" applyBorder="1" applyAlignment="1" applyProtection="1">
      <alignment horizontal="left"/>
      <protection/>
    </xf>
    <xf numFmtId="0" fontId="1" fillId="24" borderId="0" xfId="54" applyFont="1" applyFill="1" applyAlignment="1" applyProtection="1">
      <alignment horizontal="center"/>
      <protection/>
    </xf>
    <xf numFmtId="1" fontId="56" fillId="23" borderId="0" xfId="0" applyNumberFormat="1" applyFont="1" applyFill="1" applyBorder="1" applyAlignment="1" applyProtection="1">
      <alignment horizontal="right"/>
      <protection/>
    </xf>
    <xf numFmtId="174" fontId="11" fillId="2" borderId="29" xfId="0" applyNumberFormat="1" applyFont="1" applyFill="1" applyBorder="1" applyAlignment="1" applyProtection="1">
      <alignment horizontal="center"/>
      <protection locked="0"/>
    </xf>
    <xf numFmtId="1" fontId="3" fillId="23" borderId="0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/>
      <protection/>
    </xf>
    <xf numFmtId="180" fontId="98" fillId="2" borderId="22" xfId="0" applyNumberFormat="1" applyFont="1" applyFill="1" applyBorder="1" applyAlignment="1" applyProtection="1" quotePrefix="1">
      <alignment horizontal="center" wrapText="1"/>
      <protection/>
    </xf>
    <xf numFmtId="173" fontId="3" fillId="23" borderId="0" xfId="0" applyNumberFormat="1" applyFont="1" applyFill="1" applyBorder="1" applyAlignment="1" applyProtection="1">
      <alignment horizontal="center" vertical="center" wrapText="1"/>
      <protection/>
    </xf>
    <xf numFmtId="0" fontId="3" fillId="23" borderId="0" xfId="0" applyFont="1" applyFill="1" applyBorder="1" applyAlignment="1" applyProtection="1">
      <alignment horizontal="center"/>
      <protection/>
    </xf>
    <xf numFmtId="180" fontId="2" fillId="24" borderId="83" xfId="0" applyNumberFormat="1" applyFont="1" applyFill="1" applyBorder="1" applyAlignment="1" applyProtection="1" quotePrefix="1">
      <alignment horizontal="center" wrapText="1"/>
      <protection/>
    </xf>
    <xf numFmtId="0" fontId="3" fillId="24" borderId="84" xfId="0" applyFont="1" applyFill="1" applyBorder="1" applyAlignment="1" applyProtection="1" quotePrefix="1">
      <alignment horizontal="center"/>
      <protection/>
    </xf>
    <xf numFmtId="0" fontId="2" fillId="24" borderId="85" xfId="0" applyFont="1" applyFill="1" applyBorder="1" applyAlignment="1" applyProtection="1" quotePrefix="1">
      <alignment horizontal="center"/>
      <protection/>
    </xf>
    <xf numFmtId="184" fontId="2" fillId="24" borderId="86" xfId="0" applyNumberFormat="1" applyFont="1" applyFill="1" applyBorder="1" applyAlignment="1" applyProtection="1">
      <alignment/>
      <protection/>
    </xf>
    <xf numFmtId="184" fontId="2" fillId="24" borderId="87" xfId="0" applyNumberFormat="1" applyFont="1" applyFill="1" applyBorder="1" applyAlignment="1" applyProtection="1">
      <alignment/>
      <protection/>
    </xf>
    <xf numFmtId="184" fontId="2" fillId="24" borderId="88" xfId="0" applyNumberFormat="1" applyFont="1" applyFill="1" applyBorder="1" applyAlignment="1" applyProtection="1">
      <alignment/>
      <protection/>
    </xf>
    <xf numFmtId="184" fontId="2" fillId="24" borderId="89" xfId="0" applyNumberFormat="1" applyFont="1" applyFill="1" applyBorder="1" applyAlignment="1" applyProtection="1">
      <alignment/>
      <protection/>
    </xf>
    <xf numFmtId="184" fontId="3" fillId="24" borderId="90" xfId="0" applyNumberFormat="1" applyFont="1" applyFill="1" applyBorder="1" applyAlignment="1" applyProtection="1">
      <alignment/>
      <protection/>
    </xf>
    <xf numFmtId="184" fontId="3" fillId="24" borderId="91" xfId="0" applyNumberFormat="1" applyFont="1" applyFill="1" applyBorder="1" applyAlignment="1" applyProtection="1">
      <alignment/>
      <protection/>
    </xf>
    <xf numFmtId="184" fontId="3" fillId="23" borderId="84" xfId="0" applyNumberFormat="1" applyFont="1" applyFill="1" applyBorder="1" applyAlignment="1" applyProtection="1">
      <alignment/>
      <protection/>
    </xf>
    <xf numFmtId="184" fontId="2" fillId="23" borderId="85" xfId="0" applyNumberFormat="1" applyFont="1" applyFill="1" applyBorder="1" applyAlignment="1" applyProtection="1">
      <alignment/>
      <protection/>
    </xf>
    <xf numFmtId="184" fontId="3" fillId="24" borderId="86" xfId="0" applyNumberFormat="1" applyFont="1" applyFill="1" applyBorder="1" applyAlignment="1" applyProtection="1">
      <alignment/>
      <protection/>
    </xf>
    <xf numFmtId="184" fontId="3" fillId="24" borderId="92" xfId="0" applyNumberFormat="1" applyFont="1" applyFill="1" applyBorder="1" applyAlignment="1" applyProtection="1">
      <alignment/>
      <protection/>
    </xf>
    <xf numFmtId="184" fontId="3" fillId="24" borderId="88" xfId="0" applyNumberFormat="1" applyFont="1" applyFill="1" applyBorder="1" applyAlignment="1" applyProtection="1">
      <alignment/>
      <protection/>
    </xf>
    <xf numFmtId="184" fontId="2" fillId="24" borderId="93" xfId="0" applyNumberFormat="1" applyFont="1" applyFill="1" applyBorder="1" applyAlignment="1" applyProtection="1">
      <alignment/>
      <protection/>
    </xf>
    <xf numFmtId="184" fontId="2" fillId="24" borderId="94" xfId="0" applyNumberFormat="1" applyFont="1" applyFill="1" applyBorder="1" applyAlignment="1" applyProtection="1">
      <alignment/>
      <protection/>
    </xf>
    <xf numFmtId="184" fontId="2" fillId="24" borderId="95" xfId="0" applyNumberFormat="1" applyFont="1" applyFill="1" applyBorder="1" applyAlignment="1" applyProtection="1">
      <alignment/>
      <protection/>
    </xf>
    <xf numFmtId="184" fontId="11" fillId="24" borderId="96" xfId="0" applyNumberFormat="1" applyFont="1" applyFill="1" applyBorder="1" applyAlignment="1" applyProtection="1">
      <alignment/>
      <protection/>
    </xf>
    <xf numFmtId="184" fontId="11" fillId="24" borderId="90" xfId="0" applyNumberFormat="1" applyFont="1" applyFill="1" applyBorder="1" applyAlignment="1" applyProtection="1">
      <alignment/>
      <protection/>
    </xf>
    <xf numFmtId="184" fontId="11" fillId="24" borderId="97" xfId="0" applyNumberFormat="1" applyFont="1" applyFill="1" applyBorder="1" applyAlignment="1" applyProtection="1">
      <alignment/>
      <protection/>
    </xf>
    <xf numFmtId="184" fontId="3" fillId="22" borderId="98" xfId="0" applyNumberFormat="1" applyFont="1" applyFill="1" applyBorder="1" applyAlignment="1" applyProtection="1">
      <alignment/>
      <protection/>
    </xf>
    <xf numFmtId="184" fontId="2" fillId="22" borderId="99" xfId="0" applyNumberFormat="1" applyFont="1" applyFill="1" applyBorder="1" applyAlignment="1" applyProtection="1">
      <alignment/>
      <protection/>
    </xf>
    <xf numFmtId="184" fontId="3" fillId="24" borderId="97" xfId="0" applyNumberFormat="1" applyFont="1" applyFill="1" applyBorder="1" applyAlignment="1" applyProtection="1">
      <alignment/>
      <protection/>
    </xf>
    <xf numFmtId="184" fontId="3" fillId="5" borderId="98" xfId="0" applyNumberFormat="1" applyFont="1" applyFill="1" applyBorder="1" applyAlignment="1" applyProtection="1">
      <alignment/>
      <protection/>
    </xf>
    <xf numFmtId="184" fontId="2" fillId="5" borderId="99" xfId="0" applyNumberFormat="1" applyFont="1" applyFill="1" applyBorder="1" applyAlignment="1" applyProtection="1">
      <alignment/>
      <protection/>
    </xf>
    <xf numFmtId="184" fontId="3" fillId="22" borderId="100" xfId="0" applyNumberFormat="1" applyFont="1" applyFill="1" applyBorder="1" applyAlignment="1" applyProtection="1">
      <alignment/>
      <protection/>
    </xf>
    <xf numFmtId="184" fontId="2" fillId="22" borderId="101" xfId="0" applyNumberFormat="1" applyFont="1" applyFill="1" applyBorder="1" applyAlignment="1" applyProtection="1">
      <alignment/>
      <protection/>
    </xf>
    <xf numFmtId="184" fontId="3" fillId="22" borderId="102" xfId="0" applyNumberFormat="1" applyFont="1" applyFill="1" applyBorder="1" applyAlignment="1" applyProtection="1">
      <alignment/>
      <protection/>
    </xf>
    <xf numFmtId="184" fontId="2" fillId="22" borderId="103" xfId="0" applyNumberFormat="1" applyFont="1" applyFill="1" applyBorder="1" applyAlignment="1" applyProtection="1">
      <alignment/>
      <protection/>
    </xf>
    <xf numFmtId="184" fontId="2" fillId="2" borderId="95" xfId="0" applyNumberFormat="1" applyFont="1" applyFill="1" applyBorder="1" applyAlignment="1" applyProtection="1">
      <alignment/>
      <protection/>
    </xf>
    <xf numFmtId="184" fontId="3" fillId="24" borderId="102" xfId="0" applyNumberFormat="1" applyFont="1" applyFill="1" applyBorder="1" applyAlignment="1" applyProtection="1">
      <alignment/>
      <protection/>
    </xf>
    <xf numFmtId="184" fontId="2" fillId="24" borderId="103" xfId="0" applyNumberFormat="1" applyFont="1" applyFill="1" applyBorder="1" applyAlignment="1" applyProtection="1">
      <alignment/>
      <protection/>
    </xf>
    <xf numFmtId="191" fontId="92" fillId="22" borderId="104" xfId="0" applyNumberFormat="1" applyFont="1" applyFill="1" applyBorder="1" applyAlignment="1" applyProtection="1" quotePrefix="1">
      <alignment horizontal="center"/>
      <protection/>
    </xf>
    <xf numFmtId="191" fontId="97" fillId="23" borderId="104" xfId="0" applyNumberFormat="1" applyFont="1" applyFill="1" applyBorder="1" applyAlignment="1" applyProtection="1" quotePrefix="1">
      <alignment horizontal="center"/>
      <protection/>
    </xf>
    <xf numFmtId="191" fontId="98" fillId="2" borderId="104" xfId="0" applyNumberFormat="1" applyFont="1" applyFill="1" applyBorder="1" applyAlignment="1" applyProtection="1" quotePrefix="1">
      <alignment horizontal="center"/>
      <protection/>
    </xf>
    <xf numFmtId="191" fontId="2" fillId="24" borderId="105" xfId="0" applyNumberFormat="1" applyFont="1" applyFill="1" applyBorder="1" applyAlignment="1" applyProtection="1" quotePrefix="1">
      <alignment horizontal="center"/>
      <protection/>
    </xf>
    <xf numFmtId="182" fontId="19" fillId="24" borderId="106" xfId="0" applyNumberFormat="1" applyFont="1" applyFill="1" applyBorder="1" applyAlignment="1" applyProtection="1">
      <alignment horizontal="center"/>
      <protection/>
    </xf>
    <xf numFmtId="182" fontId="19" fillId="24" borderId="107" xfId="0" applyNumberFormat="1" applyFont="1" applyFill="1" applyBorder="1" applyAlignment="1" applyProtection="1">
      <alignment horizontal="center"/>
      <protection/>
    </xf>
    <xf numFmtId="182" fontId="99" fillId="24" borderId="106" xfId="0" applyNumberFormat="1" applyFont="1" applyFill="1" applyBorder="1" applyAlignment="1" applyProtection="1">
      <alignment horizontal="center"/>
      <protection/>
    </xf>
    <xf numFmtId="182" fontId="99" fillId="24" borderId="107" xfId="0" applyNumberFormat="1" applyFont="1" applyFill="1" applyBorder="1" applyAlignment="1" applyProtection="1">
      <alignment horizontal="center"/>
      <protection/>
    </xf>
    <xf numFmtId="182" fontId="8" fillId="24" borderId="108" xfId="0" applyNumberFormat="1" applyFont="1" applyFill="1" applyBorder="1" applyAlignment="1" applyProtection="1">
      <alignment horizontal="center"/>
      <protection/>
    </xf>
    <xf numFmtId="182" fontId="8" fillId="24" borderId="109" xfId="0" applyNumberFormat="1" applyFont="1" applyFill="1" applyBorder="1" applyAlignment="1" applyProtection="1">
      <alignment horizontal="center"/>
      <protection/>
    </xf>
    <xf numFmtId="1" fontId="3" fillId="24" borderId="48" xfId="0" applyNumberFormat="1" applyFont="1" applyFill="1" applyBorder="1" applyAlignment="1" applyProtection="1">
      <alignment/>
      <protection/>
    </xf>
    <xf numFmtId="1" fontId="55" fillId="24" borderId="58" xfId="0" applyNumberFormat="1" applyFont="1" applyFill="1" applyBorder="1" applyAlignment="1" applyProtection="1">
      <alignment/>
      <protection/>
    </xf>
    <xf numFmtId="0" fontId="55" fillId="24" borderId="58" xfId="0" applyFont="1" applyFill="1" applyBorder="1" applyAlignment="1" applyProtection="1">
      <alignment/>
      <protection/>
    </xf>
    <xf numFmtId="174" fontId="100" fillId="24" borderId="0" xfId="0" applyNumberFormat="1" applyFont="1" applyFill="1" applyBorder="1" applyAlignment="1" applyProtection="1" quotePrefix="1">
      <alignment/>
      <protection/>
    </xf>
    <xf numFmtId="173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/>
      <protection/>
    </xf>
    <xf numFmtId="184" fontId="33" fillId="24" borderId="110" xfId="0" applyNumberFormat="1" applyFont="1" applyFill="1" applyBorder="1" applyAlignment="1" applyProtection="1">
      <alignment/>
      <protection/>
    </xf>
    <xf numFmtId="184" fontId="33" fillId="24" borderId="94" xfId="0" applyNumberFormat="1" applyFont="1" applyFill="1" applyBorder="1" applyAlignment="1" applyProtection="1">
      <alignment/>
      <protection/>
    </xf>
    <xf numFmtId="184" fontId="33" fillId="24" borderId="111" xfId="0" applyNumberFormat="1" applyFont="1" applyFill="1" applyBorder="1" applyAlignment="1" applyProtection="1">
      <alignment/>
      <protection/>
    </xf>
    <xf numFmtId="184" fontId="2" fillId="24" borderId="111" xfId="0" applyNumberFormat="1" applyFont="1" applyFill="1" applyBorder="1" applyAlignment="1" applyProtection="1">
      <alignment/>
      <protection/>
    </xf>
    <xf numFmtId="184" fontId="11" fillId="24" borderId="112" xfId="0" applyNumberFormat="1" applyFont="1" applyFill="1" applyBorder="1" applyAlignment="1" applyProtection="1">
      <alignment/>
      <protection/>
    </xf>
    <xf numFmtId="184" fontId="33" fillId="24" borderId="113" xfId="0" applyNumberFormat="1" applyFont="1" applyFill="1" applyBorder="1" applyAlignment="1" applyProtection="1">
      <alignment/>
      <protection/>
    </xf>
    <xf numFmtId="184" fontId="11" fillId="24" borderId="112" xfId="54" applyNumberFormat="1" applyFont="1" applyFill="1" applyBorder="1" applyAlignment="1" applyProtection="1">
      <alignment/>
      <protection/>
    </xf>
    <xf numFmtId="0" fontId="101" fillId="27" borderId="0" xfId="55" applyFont="1" applyFill="1" applyBorder="1" applyAlignment="1" applyProtection="1">
      <alignment horizontal="center"/>
      <protection/>
    </xf>
    <xf numFmtId="174" fontId="100" fillId="23" borderId="0" xfId="0" applyNumberFormat="1" applyFont="1" applyFill="1" applyBorder="1" applyAlignment="1" applyProtection="1" quotePrefix="1">
      <alignment/>
      <protection/>
    </xf>
    <xf numFmtId="1" fontId="3" fillId="23" borderId="0" xfId="0" applyNumberFormat="1" applyFont="1" applyFill="1" applyBorder="1" applyAlignment="1" applyProtection="1">
      <alignment/>
      <protection/>
    </xf>
    <xf numFmtId="1" fontId="55" fillId="24" borderId="0" xfId="0" applyNumberFormat="1" applyFont="1" applyFill="1" applyBorder="1" applyAlignment="1" applyProtection="1">
      <alignment/>
      <protection/>
    </xf>
    <xf numFmtId="0" fontId="13" fillId="25" borderId="0" xfId="58" applyFont="1" applyFill="1" applyBorder="1" applyAlignment="1" applyProtection="1">
      <alignment horizontal="center"/>
      <protection/>
    </xf>
    <xf numFmtId="0" fontId="13" fillId="0" borderId="0" xfId="58" applyFont="1" applyFill="1" applyProtection="1">
      <alignment/>
      <protection/>
    </xf>
    <xf numFmtId="38" fontId="19" fillId="23" borderId="0" xfId="59" applyNumberFormat="1" applyFont="1" applyFill="1" applyBorder="1" applyAlignment="1" applyProtection="1">
      <alignment/>
      <protection/>
    </xf>
    <xf numFmtId="0" fontId="102" fillId="25" borderId="19" xfId="58" applyFont="1" applyFill="1" applyBorder="1" applyAlignment="1" applyProtection="1">
      <alignment/>
      <protection/>
    </xf>
    <xf numFmtId="0" fontId="13" fillId="23" borderId="0" xfId="58" applyFont="1" applyFill="1" applyProtection="1">
      <alignment/>
      <protection/>
    </xf>
    <xf numFmtId="0" fontId="102" fillId="25" borderId="0" xfId="58" applyFont="1" applyFill="1" applyBorder="1" applyAlignment="1" applyProtection="1">
      <alignment/>
      <protection/>
    </xf>
    <xf numFmtId="0" fontId="101" fillId="24" borderId="0" xfId="55" applyFont="1" applyFill="1" applyBorder="1" applyAlignment="1" applyProtection="1">
      <alignment horizontal="center"/>
      <protection/>
    </xf>
    <xf numFmtId="172" fontId="59" fillId="26" borderId="29" xfId="58" applyNumberFormat="1" applyFont="1" applyFill="1" applyBorder="1" applyAlignment="1" applyProtection="1">
      <alignment horizontal="center" vertical="center"/>
      <protection locked="0"/>
    </xf>
    <xf numFmtId="174" fontId="57" fillId="23" borderId="0" xfId="59" applyNumberFormat="1" applyFont="1" applyFill="1" applyAlignment="1" applyProtection="1">
      <alignment/>
      <protection/>
    </xf>
    <xf numFmtId="0" fontId="15" fillId="25" borderId="0" xfId="58" applyFont="1" applyFill="1" applyBorder="1" applyProtection="1">
      <alignment/>
      <protection/>
    </xf>
    <xf numFmtId="0" fontId="58" fillId="25" borderId="0" xfId="58" applyFont="1" applyFill="1" applyBorder="1" applyProtection="1">
      <alignment/>
      <protection/>
    </xf>
    <xf numFmtId="0" fontId="58" fillId="25" borderId="0" xfId="58" applyFont="1" applyFill="1" applyProtection="1">
      <alignment/>
      <protection/>
    </xf>
    <xf numFmtId="180" fontId="103" fillId="2" borderId="22" xfId="0" applyNumberFormat="1" applyFont="1" applyFill="1" applyBorder="1" applyAlignment="1" applyProtection="1" quotePrefix="1">
      <alignment horizontal="center" vertical="top" wrapText="1"/>
      <protection/>
    </xf>
    <xf numFmtId="180" fontId="3" fillId="24" borderId="114" xfId="0" applyNumberFormat="1" applyFont="1" applyFill="1" applyBorder="1" applyAlignment="1" applyProtection="1" quotePrefix="1">
      <alignment horizontal="center" vertical="top" wrapText="1"/>
      <protection/>
    </xf>
    <xf numFmtId="0" fontId="8" fillId="26" borderId="0" xfId="58" applyFont="1" applyFill="1" applyBorder="1" applyProtection="1">
      <alignment/>
      <protection/>
    </xf>
    <xf numFmtId="0" fontId="14" fillId="26" borderId="19" xfId="58" applyFont="1" applyFill="1" applyBorder="1" applyAlignment="1" applyProtection="1">
      <alignment/>
      <protection/>
    </xf>
    <xf numFmtId="0" fontId="17" fillId="26" borderId="0" xfId="58" applyFont="1" applyFill="1" applyProtection="1">
      <alignment/>
      <protection/>
    </xf>
    <xf numFmtId="172" fontId="12" fillId="26" borderId="29" xfId="58" applyNumberFormat="1" applyFont="1" applyFill="1" applyBorder="1" applyAlignment="1" applyProtection="1">
      <alignment horizontal="center" vertical="center"/>
      <protection/>
    </xf>
    <xf numFmtId="0" fontId="13" fillId="26" borderId="0" xfId="58" applyFont="1" applyFill="1" applyBorder="1" applyAlignment="1" applyProtection="1">
      <alignment horizontal="center"/>
      <protection/>
    </xf>
    <xf numFmtId="0" fontId="14" fillId="26" borderId="0" xfId="58" applyFont="1" applyFill="1" applyBorder="1" applyAlignment="1" applyProtection="1">
      <alignment/>
      <protection/>
    </xf>
    <xf numFmtId="0" fontId="13" fillId="24" borderId="0" xfId="58" applyFont="1" applyFill="1" applyProtection="1">
      <alignment/>
      <protection/>
    </xf>
    <xf numFmtId="0" fontId="17" fillId="26" borderId="0" xfId="58" applyFont="1" applyFill="1" applyBorder="1" applyProtection="1">
      <alignment/>
      <protection/>
    </xf>
    <xf numFmtId="174" fontId="7" fillId="24" borderId="0" xfId="59" applyNumberFormat="1" applyFont="1" applyFill="1" applyAlignment="1" applyProtection="1">
      <alignment/>
      <protection/>
    </xf>
    <xf numFmtId="0" fontId="61" fillId="24" borderId="0" xfId="0" applyFont="1" applyFill="1" applyAlignment="1" applyProtection="1" quotePrefix="1">
      <alignment horizontal="right"/>
      <protection/>
    </xf>
    <xf numFmtId="0" fontId="2" fillId="24" borderId="0" xfId="54" applyFont="1" applyFill="1" applyBorder="1" applyAlignment="1" applyProtection="1">
      <alignment horizontal="left"/>
      <protection/>
    </xf>
    <xf numFmtId="172" fontId="104" fillId="24" borderId="29" xfId="58" applyNumberFormat="1" applyFont="1" applyFill="1" applyBorder="1" applyAlignment="1" applyProtection="1">
      <alignment horizontal="center" vertical="center"/>
      <protection/>
    </xf>
    <xf numFmtId="172" fontId="105" fillId="24" borderId="29" xfId="58" applyNumberFormat="1" applyFont="1" applyFill="1" applyBorder="1" applyAlignment="1" applyProtection="1">
      <alignment horizontal="center" vertical="center"/>
      <protection/>
    </xf>
    <xf numFmtId="0" fontId="8" fillId="24" borderId="29" xfId="58" applyNumberFormat="1" applyFont="1" applyFill="1" applyBorder="1" applyAlignment="1" applyProtection="1">
      <alignment horizontal="center" vertical="center"/>
      <protection/>
    </xf>
    <xf numFmtId="0" fontId="8" fillId="24" borderId="29" xfId="58" applyNumberFormat="1" applyFont="1" applyFill="1" applyBorder="1" applyAlignment="1" applyProtection="1">
      <alignment horizontal="center" vertical="center"/>
      <protection locked="0"/>
    </xf>
    <xf numFmtId="38" fontId="16" fillId="24" borderId="62" xfId="59" applyNumberFormat="1" applyFont="1" applyFill="1" applyBorder="1" applyAlignment="1" applyProtection="1">
      <alignment/>
      <protection/>
    </xf>
    <xf numFmtId="38" fontId="16" fillId="24" borderId="61" xfId="59" applyNumberFormat="1" applyFont="1" applyFill="1" applyBorder="1" applyAlignment="1" applyProtection="1">
      <alignment/>
      <protection/>
    </xf>
    <xf numFmtId="0" fontId="9" fillId="22" borderId="66" xfId="0" applyFont="1" applyFill="1" applyBorder="1" applyAlignment="1" applyProtection="1" quotePrefix="1">
      <alignment horizontal="left"/>
      <protection/>
    </xf>
    <xf numFmtId="38" fontId="14" fillId="23" borderId="44" xfId="59" applyNumberFormat="1" applyFont="1" applyFill="1" applyBorder="1" applyAlignment="1" applyProtection="1">
      <alignment/>
      <protection/>
    </xf>
    <xf numFmtId="0" fontId="1" fillId="2" borderId="30" xfId="0" applyFont="1" applyFill="1" applyBorder="1" applyAlignment="1" applyProtection="1">
      <alignment horizontal="left"/>
      <protection/>
    </xf>
    <xf numFmtId="0" fontId="2" fillId="24" borderId="115" xfId="0" applyFont="1" applyFill="1" applyBorder="1" applyAlignment="1" applyProtection="1">
      <alignment horizontal="left"/>
      <protection/>
    </xf>
    <xf numFmtId="0" fontId="2" fillId="24" borderId="116" xfId="0" applyFont="1" applyFill="1" applyBorder="1" applyAlignment="1" applyProtection="1">
      <alignment horizontal="center"/>
      <protection/>
    </xf>
    <xf numFmtId="0" fontId="2" fillId="24" borderId="117" xfId="0" applyFont="1" applyFill="1" applyBorder="1" applyAlignment="1" applyProtection="1">
      <alignment horizontal="center"/>
      <protection/>
    </xf>
    <xf numFmtId="0" fontId="8" fillId="24" borderId="0" xfId="51" applyFont="1" applyFill="1" applyBorder="1" quotePrefix="1">
      <alignment/>
      <protection/>
    </xf>
    <xf numFmtId="0" fontId="5" fillId="24" borderId="63" xfId="0" applyFont="1" applyFill="1" applyBorder="1" applyAlignment="1" applyProtection="1">
      <alignment horizontal="right"/>
      <protection/>
    </xf>
    <xf numFmtId="184" fontId="5" fillId="24" borderId="63" xfId="0" applyNumberFormat="1" applyFont="1" applyFill="1" applyBorder="1" applyAlignment="1" applyProtection="1">
      <alignment horizontal="right"/>
      <protection/>
    </xf>
    <xf numFmtId="184" fontId="5" fillId="23" borderId="63" xfId="0" applyNumberFormat="1" applyFont="1" applyFill="1" applyBorder="1" applyAlignment="1" applyProtection="1">
      <alignment horizontal="right"/>
      <protection/>
    </xf>
    <xf numFmtId="180" fontId="3" fillId="24" borderId="114" xfId="0" applyNumberFormat="1" applyFont="1" applyFill="1" applyBorder="1" applyAlignment="1" applyProtection="1" quotePrefix="1">
      <alignment horizontal="center" wrapText="1"/>
      <protection/>
    </xf>
    <xf numFmtId="184" fontId="2" fillId="2" borderId="91" xfId="0" applyNumberFormat="1" applyFont="1" applyFill="1" applyBorder="1" applyAlignment="1" applyProtection="1">
      <alignment/>
      <protection/>
    </xf>
    <xf numFmtId="174" fontId="106" fillId="24" borderId="73" xfId="0" applyNumberFormat="1" applyFont="1" applyFill="1" applyBorder="1" applyAlignment="1" applyProtection="1" quotePrefix="1">
      <alignment/>
      <protection/>
    </xf>
    <xf numFmtId="174" fontId="107" fillId="24" borderId="73" xfId="0" applyNumberFormat="1" applyFont="1" applyFill="1" applyBorder="1" applyAlignment="1" applyProtection="1" quotePrefix="1">
      <alignment/>
      <protection/>
    </xf>
    <xf numFmtId="174" fontId="106" fillId="24" borderId="34" xfId="0" applyNumberFormat="1" applyFont="1" applyFill="1" applyBorder="1" applyAlignment="1" applyProtection="1" quotePrefix="1">
      <alignment/>
      <protection/>
    </xf>
    <xf numFmtId="0" fontId="3" fillId="24" borderId="0" xfId="0" applyFont="1" applyFill="1" applyAlignment="1" applyProtection="1">
      <alignment horizontal="right"/>
      <protection/>
    </xf>
    <xf numFmtId="174" fontId="106" fillId="24" borderId="118" xfId="0" applyNumberFormat="1" applyFont="1" applyFill="1" applyBorder="1" applyAlignment="1" applyProtection="1" quotePrefix="1">
      <alignment/>
      <protection/>
    </xf>
    <xf numFmtId="174" fontId="106" fillId="23" borderId="34" xfId="0" applyNumberFormat="1" applyFont="1" applyFill="1" applyBorder="1" applyAlignment="1" applyProtection="1" quotePrefix="1">
      <alignment/>
      <protection/>
    </xf>
    <xf numFmtId="0" fontId="3" fillId="23" borderId="0" xfId="0" applyFont="1" applyFill="1" applyAlignment="1" applyProtection="1">
      <alignment horizontal="right"/>
      <protection/>
    </xf>
    <xf numFmtId="174" fontId="106" fillId="23" borderId="118" xfId="0" applyNumberFormat="1" applyFont="1" applyFill="1" applyBorder="1" applyAlignment="1" applyProtection="1" quotePrefix="1">
      <alignment/>
      <protection/>
    </xf>
    <xf numFmtId="174" fontId="107" fillId="23" borderId="34" xfId="0" applyNumberFormat="1" applyFont="1" applyFill="1" applyBorder="1" applyAlignment="1" applyProtection="1" quotePrefix="1">
      <alignment/>
      <protection/>
    </xf>
    <xf numFmtId="174" fontId="106" fillId="24" borderId="88" xfId="0" applyNumberFormat="1" applyFont="1" applyFill="1" applyBorder="1" applyAlignment="1" applyProtection="1" quotePrefix="1">
      <alignment/>
      <protection/>
    </xf>
    <xf numFmtId="174" fontId="107" fillId="24" borderId="89" xfId="0" applyNumberFormat="1" applyFont="1" applyFill="1" applyBorder="1" applyAlignment="1" applyProtection="1" quotePrefix="1">
      <alignment/>
      <protection/>
    </xf>
    <xf numFmtId="174" fontId="107" fillId="24" borderId="34" xfId="0" applyNumberFormat="1" applyFont="1" applyFill="1" applyBorder="1" applyAlignment="1" applyProtection="1" quotePrefix="1">
      <alignment/>
      <protection/>
    </xf>
    <xf numFmtId="0" fontId="34" fillId="24" borderId="119" xfId="58" applyFont="1" applyFill="1" applyBorder="1" applyProtection="1">
      <alignment/>
      <protection/>
    </xf>
    <xf numFmtId="0" fontId="34" fillId="24" borderId="45" xfId="58" applyFont="1" applyFill="1" applyBorder="1" applyProtection="1">
      <alignment/>
      <protection/>
    </xf>
    <xf numFmtId="0" fontId="34" fillId="24" borderId="31" xfId="58" applyFont="1" applyFill="1" applyBorder="1" applyProtection="1">
      <alignment/>
      <protection/>
    </xf>
    <xf numFmtId="182" fontId="38" fillId="2" borderId="120" xfId="0" applyNumberFormat="1" applyFont="1" applyFill="1" applyBorder="1" applyAlignment="1" applyProtection="1">
      <alignment horizontal="center"/>
      <protection/>
    </xf>
    <xf numFmtId="182" fontId="40" fillId="2" borderId="120" xfId="0" applyNumberFormat="1" applyFont="1" applyFill="1" applyBorder="1" applyAlignment="1" applyProtection="1">
      <alignment horizontal="center"/>
      <protection/>
    </xf>
    <xf numFmtId="182" fontId="108" fillId="2" borderId="120" xfId="0" applyNumberFormat="1" applyFont="1" applyFill="1" applyBorder="1" applyAlignment="1" applyProtection="1">
      <alignment horizontal="center"/>
      <protection/>
    </xf>
    <xf numFmtId="182" fontId="109" fillId="2" borderId="120" xfId="0" applyNumberFormat="1" applyFont="1" applyFill="1" applyBorder="1" applyAlignment="1" applyProtection="1">
      <alignment horizontal="center"/>
      <protection/>
    </xf>
    <xf numFmtId="182" fontId="38" fillId="4" borderId="120" xfId="0" applyNumberFormat="1" applyFont="1" applyFill="1" applyBorder="1" applyAlignment="1" applyProtection="1">
      <alignment horizontal="center"/>
      <protection/>
    </xf>
    <xf numFmtId="182" fontId="40" fillId="4" borderId="120" xfId="0" applyNumberFormat="1" applyFont="1" applyFill="1" applyBorder="1" applyAlignment="1" applyProtection="1">
      <alignment horizontal="center"/>
      <protection/>
    </xf>
    <xf numFmtId="182" fontId="110" fillId="4" borderId="120" xfId="0" applyNumberFormat="1" applyFont="1" applyFill="1" applyBorder="1" applyAlignment="1" applyProtection="1">
      <alignment horizontal="center"/>
      <protection/>
    </xf>
    <xf numFmtId="182" fontId="109" fillId="4" borderId="120" xfId="0" applyNumberFormat="1" applyFont="1" applyFill="1" applyBorder="1" applyAlignment="1" applyProtection="1">
      <alignment horizontal="center"/>
      <protection/>
    </xf>
    <xf numFmtId="182" fontId="38" fillId="22" borderId="120" xfId="0" applyNumberFormat="1" applyFont="1" applyFill="1" applyBorder="1" applyAlignment="1" applyProtection="1">
      <alignment horizontal="center"/>
      <protection/>
    </xf>
    <xf numFmtId="182" fontId="39" fillId="22" borderId="120" xfId="0" applyNumberFormat="1" applyFont="1" applyFill="1" applyBorder="1" applyAlignment="1" applyProtection="1">
      <alignment horizontal="center"/>
      <protection/>
    </xf>
    <xf numFmtId="182" fontId="111" fillId="22" borderId="120" xfId="0" applyNumberFormat="1" applyFont="1" applyFill="1" applyBorder="1" applyAlignment="1" applyProtection="1">
      <alignment horizontal="center"/>
      <protection/>
    </xf>
    <xf numFmtId="182" fontId="112" fillId="22" borderId="120" xfId="0" applyNumberFormat="1" applyFont="1" applyFill="1" applyBorder="1" applyAlignment="1" applyProtection="1">
      <alignment horizontal="center"/>
      <protection/>
    </xf>
    <xf numFmtId="182" fontId="19" fillId="24" borderId="121" xfId="0" applyNumberFormat="1" applyFont="1" applyFill="1" applyBorder="1" applyAlignment="1" applyProtection="1">
      <alignment horizontal="center"/>
      <protection/>
    </xf>
    <xf numFmtId="182" fontId="19" fillId="24" borderId="122" xfId="0" applyNumberFormat="1" applyFont="1" applyFill="1" applyBorder="1" applyAlignment="1" applyProtection="1">
      <alignment horizontal="center"/>
      <protection/>
    </xf>
    <xf numFmtId="182" fontId="99" fillId="24" borderId="121" xfId="0" applyNumberFormat="1" applyFont="1" applyFill="1" applyBorder="1" applyAlignment="1" applyProtection="1">
      <alignment horizontal="center"/>
      <protection/>
    </xf>
    <xf numFmtId="182" fontId="99" fillId="24" borderId="122" xfId="0" applyNumberFormat="1" applyFont="1" applyFill="1" applyBorder="1" applyAlignment="1" applyProtection="1">
      <alignment horizontal="center"/>
      <protection/>
    </xf>
    <xf numFmtId="174" fontId="11" fillId="23" borderId="121" xfId="0" applyNumberFormat="1" applyFont="1" applyFill="1" applyBorder="1" applyAlignment="1" applyProtection="1">
      <alignment horizontal="center"/>
      <protection/>
    </xf>
    <xf numFmtId="174" fontId="33" fillId="23" borderId="108" xfId="0" applyNumberFormat="1" applyFont="1" applyFill="1" applyBorder="1" applyAlignment="1" applyProtection="1">
      <alignment horizontal="center"/>
      <protection/>
    </xf>
    <xf numFmtId="174" fontId="11" fillId="2" borderId="122" xfId="0" applyNumberFormat="1" applyFont="1" applyFill="1" applyBorder="1" applyAlignment="1" applyProtection="1">
      <alignment horizontal="center"/>
      <protection locked="0"/>
    </xf>
    <xf numFmtId="174" fontId="33" fillId="2" borderId="109" xfId="0" applyNumberFormat="1" applyFont="1" applyFill="1" applyBorder="1" applyAlignment="1" applyProtection="1">
      <alignment horizontal="center"/>
      <protection locked="0"/>
    </xf>
    <xf numFmtId="38" fontId="8" fillId="24" borderId="45" xfId="59" applyNumberFormat="1" applyFont="1" applyFill="1" applyBorder="1" applyAlignment="1" applyProtection="1">
      <alignment/>
      <protection/>
    </xf>
    <xf numFmtId="38" fontId="8" fillId="24" borderId="46" xfId="59" applyNumberFormat="1" applyFont="1" applyFill="1" applyBorder="1" applyAlignment="1" applyProtection="1">
      <alignment/>
      <protection/>
    </xf>
    <xf numFmtId="38" fontId="113" fillId="24" borderId="44" xfId="59" applyNumberFormat="1" applyFont="1" applyFill="1" applyBorder="1" applyAlignment="1" applyProtection="1">
      <alignment/>
      <protection/>
    </xf>
    <xf numFmtId="184" fontId="3" fillId="2" borderId="73" xfId="0" applyNumberFormat="1" applyFont="1" applyFill="1" applyBorder="1" applyAlignment="1" applyProtection="1">
      <alignment/>
      <protection/>
    </xf>
    <xf numFmtId="184" fontId="2" fillId="2" borderId="73" xfId="0" applyNumberFormat="1" applyFont="1" applyFill="1" applyBorder="1" applyAlignment="1" applyProtection="1">
      <alignment/>
      <protection/>
    </xf>
    <xf numFmtId="184" fontId="3" fillId="2" borderId="88" xfId="0" applyNumberFormat="1" applyFont="1" applyFill="1" applyBorder="1" applyAlignment="1" applyProtection="1">
      <alignment/>
      <protection/>
    </xf>
    <xf numFmtId="184" fontId="2" fillId="2" borderId="89" xfId="0" applyNumberFormat="1" applyFont="1" applyFill="1" applyBorder="1" applyAlignment="1" applyProtection="1">
      <alignment/>
      <protection/>
    </xf>
    <xf numFmtId="184" fontId="11" fillId="24" borderId="84" xfId="0" applyNumberFormat="1" applyFont="1" applyFill="1" applyBorder="1" applyAlignment="1" applyProtection="1">
      <alignment/>
      <protection/>
    </xf>
    <xf numFmtId="184" fontId="33" fillId="24" borderId="85" xfId="0" applyNumberFormat="1" applyFont="1" applyFill="1" applyBorder="1" applyAlignment="1" applyProtection="1">
      <alignment/>
      <protection/>
    </xf>
    <xf numFmtId="184" fontId="11" fillId="24" borderId="10" xfId="0" applyNumberFormat="1" applyFont="1" applyFill="1" applyBorder="1" applyAlignment="1" applyProtection="1">
      <alignment/>
      <protection/>
    </xf>
    <xf numFmtId="184" fontId="33" fillId="24" borderId="10" xfId="0" applyNumberFormat="1" applyFont="1" applyFill="1" applyBorder="1" applyAlignment="1" applyProtection="1">
      <alignment/>
      <protection/>
    </xf>
    <xf numFmtId="184" fontId="11" fillId="24" borderId="10" xfId="0" applyNumberFormat="1" applyFont="1" applyFill="1" applyBorder="1" applyAlignment="1" applyProtection="1">
      <alignment/>
      <protection locked="0"/>
    </xf>
    <xf numFmtId="184" fontId="33" fillId="24" borderId="10" xfId="0" applyNumberFormat="1" applyFont="1" applyFill="1" applyBorder="1" applyAlignment="1" applyProtection="1">
      <alignment/>
      <protection locked="0"/>
    </xf>
    <xf numFmtId="174" fontId="100" fillId="23" borderId="0" xfId="0" applyNumberFormat="1" applyFont="1" applyFill="1" applyBorder="1" applyAlignment="1" applyProtection="1" quotePrefix="1">
      <alignment horizontal="center"/>
      <protection/>
    </xf>
    <xf numFmtId="174" fontId="100" fillId="24" borderId="0" xfId="0" applyNumberFormat="1" applyFont="1" applyFill="1" applyBorder="1" applyAlignment="1" applyProtection="1" quotePrefix="1">
      <alignment horizontal="center"/>
      <protection/>
    </xf>
    <xf numFmtId="0" fontId="101" fillId="28" borderId="0" xfId="55" applyFont="1" applyFill="1" applyBorder="1" applyAlignment="1" applyProtection="1">
      <alignment horizontal="center"/>
      <protection/>
    </xf>
    <xf numFmtId="38" fontId="14" fillId="24" borderId="57" xfId="59" applyNumberFormat="1" applyFont="1" applyFill="1" applyBorder="1" applyAlignment="1" applyProtection="1">
      <alignment/>
      <protection/>
    </xf>
    <xf numFmtId="38" fontId="14" fillId="24" borderId="19" xfId="59" applyNumberFormat="1" applyFont="1" applyFill="1" applyBorder="1" applyAlignment="1" applyProtection="1">
      <alignment/>
      <protection/>
    </xf>
    <xf numFmtId="38" fontId="14" fillId="24" borderId="54" xfId="59" applyNumberFormat="1" applyFont="1" applyFill="1" applyBorder="1" applyAlignment="1" applyProtection="1">
      <alignment/>
      <protection/>
    </xf>
    <xf numFmtId="38" fontId="14" fillId="24" borderId="57" xfId="59" applyNumberFormat="1" applyFont="1" applyFill="1" applyBorder="1" applyAlignment="1" applyProtection="1">
      <alignment horizontal="left"/>
      <protection/>
    </xf>
    <xf numFmtId="38" fontId="14" fillId="24" borderId="19" xfId="59" applyNumberFormat="1" applyFont="1" applyFill="1" applyBorder="1" applyAlignment="1" applyProtection="1">
      <alignment horizontal="left"/>
      <protection/>
    </xf>
    <xf numFmtId="38" fontId="14" fillId="24" borderId="54" xfId="59" applyNumberFormat="1" applyFont="1" applyFill="1" applyBorder="1" applyAlignment="1" applyProtection="1">
      <alignment horizontal="left"/>
      <protection/>
    </xf>
    <xf numFmtId="38" fontId="19" fillId="23" borderId="57" xfId="59" applyNumberFormat="1" applyFont="1" applyFill="1" applyBorder="1" applyAlignment="1" applyProtection="1">
      <alignment/>
      <protection/>
    </xf>
    <xf numFmtId="38" fontId="19" fillId="23" borderId="19" xfId="59" applyNumberFormat="1" applyFont="1" applyFill="1" applyBorder="1" applyAlignment="1" applyProtection="1">
      <alignment/>
      <protection/>
    </xf>
    <xf numFmtId="184" fontId="3" fillId="23" borderId="58" xfId="0" applyNumberFormat="1" applyFont="1" applyFill="1" applyBorder="1" applyAlignment="1" applyProtection="1">
      <alignment/>
      <protection/>
    </xf>
    <xf numFmtId="184" fontId="2" fillId="23" borderId="58" xfId="0" applyNumberFormat="1" applyFont="1" applyFill="1" applyBorder="1" applyAlignment="1" applyProtection="1">
      <alignment/>
      <protection/>
    </xf>
    <xf numFmtId="184" fontId="5" fillId="23" borderId="0" xfId="0" applyNumberFormat="1" applyFont="1" applyFill="1" applyBorder="1" applyAlignment="1" applyProtection="1">
      <alignment horizontal="right"/>
      <protection/>
    </xf>
    <xf numFmtId="184" fontId="2" fillId="23" borderId="123" xfId="0" applyNumberFormat="1" applyFont="1" applyFill="1" applyBorder="1" applyAlignment="1" applyProtection="1">
      <alignment/>
      <protection/>
    </xf>
    <xf numFmtId="38" fontId="19" fillId="23" borderId="118" xfId="59" applyNumberFormat="1" applyFont="1" applyFill="1" applyBorder="1" applyAlignment="1" applyProtection="1">
      <alignment/>
      <protection/>
    </xf>
    <xf numFmtId="184" fontId="3" fillId="23" borderId="118" xfId="0" applyNumberFormat="1" applyFont="1" applyFill="1" applyBorder="1" applyAlignment="1" applyProtection="1">
      <alignment/>
      <protection/>
    </xf>
    <xf numFmtId="0" fontId="9" fillId="24" borderId="68" xfId="0" applyFont="1" applyFill="1" applyBorder="1" applyAlignment="1" applyProtection="1">
      <alignment horizontal="left"/>
      <protection/>
    </xf>
    <xf numFmtId="0" fontId="3" fillId="24" borderId="124" xfId="0" applyFont="1" applyFill="1" applyBorder="1" applyAlignment="1" applyProtection="1">
      <alignment horizontal="left"/>
      <protection/>
    </xf>
    <xf numFmtId="0" fontId="3" fillId="24" borderId="125" xfId="0" applyFont="1" applyFill="1" applyBorder="1" applyAlignment="1" applyProtection="1">
      <alignment horizontal="left"/>
      <protection/>
    </xf>
    <xf numFmtId="0" fontId="3" fillId="24" borderId="126" xfId="0" applyFont="1" applyFill="1" applyBorder="1" applyAlignment="1" applyProtection="1">
      <alignment horizontal="left"/>
      <protection/>
    </xf>
    <xf numFmtId="184" fontId="3" fillId="24" borderId="127" xfId="0" applyNumberFormat="1" applyFont="1" applyFill="1" applyBorder="1" applyAlignment="1" applyProtection="1">
      <alignment/>
      <protection/>
    </xf>
    <xf numFmtId="184" fontId="2" fillId="24" borderId="127" xfId="0" applyNumberFormat="1" applyFont="1" applyFill="1" applyBorder="1" applyAlignment="1" applyProtection="1">
      <alignment/>
      <protection/>
    </xf>
    <xf numFmtId="0" fontId="1" fillId="23" borderId="0" xfId="54" applyFont="1" applyFill="1" applyAlignment="1" applyProtection="1">
      <alignment horizontal="center"/>
      <protection/>
    </xf>
    <xf numFmtId="0" fontId="15" fillId="24" borderId="0" xfId="51" applyFont="1" applyFill="1" applyBorder="1" quotePrefix="1">
      <alignment/>
      <protection/>
    </xf>
    <xf numFmtId="195" fontId="24" fillId="24" borderId="0" xfId="52" applyNumberFormat="1" applyFont="1" applyFill="1" applyBorder="1" applyAlignment="1">
      <alignment/>
      <protection/>
    </xf>
    <xf numFmtId="0" fontId="15" fillId="24" borderId="13" xfId="51" applyFont="1" applyFill="1" applyBorder="1">
      <alignment/>
      <protection/>
    </xf>
    <xf numFmtId="197" fontId="24" fillId="23" borderId="71" xfId="52" applyNumberFormat="1" applyFont="1" applyFill="1" applyBorder="1" applyAlignment="1">
      <alignment/>
      <protection/>
    </xf>
    <xf numFmtId="197" fontId="24" fillId="23" borderId="18" xfId="52" applyNumberFormat="1" applyFont="1" applyFill="1" applyBorder="1" applyAlignment="1">
      <alignment/>
      <protection/>
    </xf>
    <xf numFmtId="197" fontId="24" fillId="23" borderId="21" xfId="52" applyNumberFormat="1" applyFont="1" applyFill="1" applyBorder="1" applyAlignment="1">
      <alignment/>
      <protection/>
    </xf>
    <xf numFmtId="201" fontId="24" fillId="24" borderId="0" xfId="51" applyNumberFormat="1" applyFont="1" applyFill="1" applyBorder="1" applyAlignment="1">
      <alignment/>
      <protection/>
    </xf>
    <xf numFmtId="184" fontId="3" fillId="24" borderId="128" xfId="0" applyNumberFormat="1" applyFont="1" applyFill="1" applyBorder="1" applyAlignment="1" applyProtection="1">
      <alignment/>
      <protection/>
    </xf>
    <xf numFmtId="184" fontId="2" fillId="24" borderId="129" xfId="0" applyNumberFormat="1" applyFont="1" applyFill="1" applyBorder="1" applyAlignment="1" applyProtection="1">
      <alignment/>
      <protection/>
    </xf>
    <xf numFmtId="38" fontId="8" fillId="24" borderId="30" xfId="59" applyNumberFormat="1" applyFont="1" applyFill="1" applyBorder="1" applyAlignment="1" applyProtection="1">
      <alignment/>
      <protection/>
    </xf>
    <xf numFmtId="38" fontId="8" fillId="24" borderId="31" xfId="59" applyNumberFormat="1" applyFont="1" applyFill="1" applyBorder="1" applyAlignment="1" applyProtection="1">
      <alignment/>
      <protection/>
    </xf>
    <xf numFmtId="180" fontId="114" fillId="22" borderId="29" xfId="0" applyNumberFormat="1" applyFont="1" applyFill="1" applyBorder="1" applyAlignment="1" applyProtection="1">
      <alignment horizontal="center"/>
      <protection/>
    </xf>
    <xf numFmtId="180" fontId="115" fillId="22" borderId="29" xfId="0" applyNumberFormat="1" applyFont="1" applyFill="1" applyBorder="1" applyAlignment="1" applyProtection="1">
      <alignment horizontal="center"/>
      <protection/>
    </xf>
    <xf numFmtId="191" fontId="92" fillId="22" borderId="29" xfId="0" applyNumberFormat="1" applyFont="1" applyFill="1" applyBorder="1" applyAlignment="1" applyProtection="1" quotePrefix="1">
      <alignment horizontal="center"/>
      <protection/>
    </xf>
    <xf numFmtId="179" fontId="93" fillId="23" borderId="29" xfId="0" applyNumberFormat="1" applyFont="1" applyFill="1" applyBorder="1" applyAlignment="1" applyProtection="1" quotePrefix="1">
      <alignment horizontal="center"/>
      <protection/>
    </xf>
    <xf numFmtId="191" fontId="97" fillId="23" borderId="29" xfId="0" applyNumberFormat="1" applyFont="1" applyFill="1" applyBorder="1" applyAlignment="1" applyProtection="1" quotePrefix="1">
      <alignment horizontal="center"/>
      <protection/>
    </xf>
    <xf numFmtId="179" fontId="97" fillId="23" borderId="29" xfId="0" applyNumberFormat="1" applyFont="1" applyFill="1" applyBorder="1" applyAlignment="1" applyProtection="1" quotePrefix="1">
      <alignment horizontal="center"/>
      <protection/>
    </xf>
    <xf numFmtId="179" fontId="103" fillId="2" borderId="29" xfId="0" applyNumberFormat="1" applyFont="1" applyFill="1" applyBorder="1" applyAlignment="1" applyProtection="1" quotePrefix="1">
      <alignment horizontal="center"/>
      <protection/>
    </xf>
    <xf numFmtId="191" fontId="98" fillId="2" borderId="29" xfId="0" applyNumberFormat="1" applyFont="1" applyFill="1" applyBorder="1" applyAlignment="1" applyProtection="1" quotePrefix="1">
      <alignment horizontal="center"/>
      <protection/>
    </xf>
    <xf numFmtId="184" fontId="3" fillId="24" borderId="29" xfId="0" applyNumberFormat="1" applyFont="1" applyFill="1" applyBorder="1" applyAlignment="1" applyProtection="1">
      <alignment/>
      <protection locked="0"/>
    </xf>
    <xf numFmtId="38" fontId="116" fillId="27" borderId="30" xfId="59" applyNumberFormat="1" applyFont="1" applyFill="1" applyBorder="1" applyAlignment="1" applyProtection="1">
      <alignment/>
      <protection/>
    </xf>
    <xf numFmtId="184" fontId="3" fillId="20" borderId="29" xfId="0" applyNumberFormat="1" applyFont="1" applyFill="1" applyBorder="1" applyAlignment="1" applyProtection="1">
      <alignment/>
      <protection/>
    </xf>
    <xf numFmtId="184" fontId="2" fillId="20" borderId="29" xfId="0" applyNumberFormat="1" applyFont="1" applyFill="1" applyBorder="1" applyAlignment="1" applyProtection="1">
      <alignment/>
      <protection/>
    </xf>
    <xf numFmtId="0" fontId="2" fillId="23" borderId="30" xfId="0" applyFont="1" applyFill="1" applyBorder="1" applyAlignment="1" applyProtection="1">
      <alignment horizontal="left"/>
      <protection/>
    </xf>
    <xf numFmtId="0" fontId="33" fillId="2" borderId="30" xfId="0" applyFont="1" applyFill="1" applyBorder="1" applyAlignment="1" applyProtection="1">
      <alignment horizontal="left"/>
      <protection/>
    </xf>
    <xf numFmtId="184" fontId="3" fillId="20" borderId="130" xfId="0" applyNumberFormat="1" applyFont="1" applyFill="1" applyBorder="1" applyAlignment="1" applyProtection="1">
      <alignment/>
      <protection/>
    </xf>
    <xf numFmtId="184" fontId="2" fillId="20" borderId="131" xfId="0" applyNumberFormat="1" applyFont="1" applyFill="1" applyBorder="1" applyAlignment="1" applyProtection="1">
      <alignment/>
      <protection/>
    </xf>
    <xf numFmtId="184" fontId="3" fillId="24" borderId="130" xfId="0" applyNumberFormat="1" applyFont="1" applyFill="1" applyBorder="1" applyAlignment="1" applyProtection="1">
      <alignment/>
      <protection/>
    </xf>
    <xf numFmtId="184" fontId="2" fillId="24" borderId="131" xfId="0" applyNumberFormat="1" applyFont="1" applyFill="1" applyBorder="1" applyAlignment="1" applyProtection="1">
      <alignment/>
      <protection/>
    </xf>
    <xf numFmtId="179" fontId="3" fillId="24" borderId="121" xfId="0" applyNumberFormat="1" applyFont="1" applyFill="1" applyBorder="1" applyAlignment="1" applyProtection="1" quotePrefix="1">
      <alignment horizontal="center"/>
      <protection/>
    </xf>
    <xf numFmtId="191" fontId="2" fillId="24" borderId="108" xfId="0" applyNumberFormat="1" applyFont="1" applyFill="1" applyBorder="1" applyAlignment="1" applyProtection="1" quotePrefix="1">
      <alignment horizontal="center"/>
      <protection/>
    </xf>
    <xf numFmtId="191" fontId="2" fillId="24" borderId="109" xfId="0" applyNumberFormat="1" applyFont="1" applyFill="1" applyBorder="1" applyAlignment="1" applyProtection="1" quotePrefix="1">
      <alignment horizontal="center"/>
      <protection/>
    </xf>
    <xf numFmtId="182" fontId="19" fillId="24" borderId="121" xfId="0" applyNumberFormat="1" applyFont="1" applyFill="1" applyBorder="1" applyAlignment="1" applyProtection="1">
      <alignment horizontal="center"/>
      <protection/>
    </xf>
    <xf numFmtId="210" fontId="24" fillId="24" borderId="0" xfId="52" applyNumberFormat="1" applyFont="1" applyFill="1" applyBorder="1" applyAlignment="1">
      <alignment/>
      <protection/>
    </xf>
    <xf numFmtId="177" fontId="24" fillId="24" borderId="0" xfId="51" applyNumberFormat="1" applyFont="1" applyFill="1" applyBorder="1" applyAlignment="1">
      <alignment/>
      <protection/>
    </xf>
    <xf numFmtId="179" fontId="24" fillId="24" borderId="0" xfId="51" applyNumberFormat="1" applyFont="1" applyFill="1" applyBorder="1" applyAlignment="1">
      <alignment/>
      <protection/>
    </xf>
    <xf numFmtId="195" fontId="18" fillId="20" borderId="19" xfId="52" applyNumberFormat="1" applyFont="1" applyFill="1" applyBorder="1" applyAlignment="1">
      <alignment/>
      <protection/>
    </xf>
    <xf numFmtId="195" fontId="18" fillId="20" borderId="71" xfId="52" applyNumberFormat="1" applyFont="1" applyFill="1" applyBorder="1" applyAlignment="1">
      <alignment/>
      <protection/>
    </xf>
    <xf numFmtId="195" fontId="18" fillId="20" borderId="20" xfId="52" applyNumberFormat="1" applyFont="1" applyFill="1" applyBorder="1" applyAlignment="1">
      <alignment/>
      <protection/>
    </xf>
    <xf numFmtId="195" fontId="18" fillId="20" borderId="21" xfId="52" applyNumberFormat="1" applyFont="1" applyFill="1" applyBorder="1" applyAlignment="1">
      <alignment/>
      <protection/>
    </xf>
    <xf numFmtId="0" fontId="7" fillId="20" borderId="70" xfId="51" applyFont="1" applyFill="1" applyBorder="1" quotePrefix="1">
      <alignment/>
      <protection/>
    </xf>
    <xf numFmtId="0" fontId="7" fillId="20" borderId="19" xfId="51" applyFont="1" applyFill="1" applyBorder="1">
      <alignment/>
      <protection/>
    </xf>
    <xf numFmtId="0" fontId="7" fillId="20" borderId="28" xfId="51" applyFont="1" applyFill="1" applyBorder="1" quotePrefix="1">
      <alignment/>
      <protection/>
    </xf>
    <xf numFmtId="0" fontId="7" fillId="20" borderId="20" xfId="51" applyFont="1" applyFill="1" applyBorder="1">
      <alignment/>
      <protection/>
    </xf>
    <xf numFmtId="211" fontId="117" fillId="22" borderId="104" xfId="0" applyNumberFormat="1" applyFont="1" applyFill="1" applyBorder="1" applyAlignment="1" applyProtection="1" quotePrefix="1">
      <alignment horizontal="center"/>
      <protection/>
    </xf>
    <xf numFmtId="211" fontId="93" fillId="23" borderId="104" xfId="0" applyNumberFormat="1" applyFont="1" applyFill="1" applyBorder="1" applyAlignment="1" applyProtection="1" quotePrefix="1">
      <alignment horizontal="center"/>
      <protection/>
    </xf>
    <xf numFmtId="211" fontId="103" fillId="2" borderId="104" xfId="0" applyNumberFormat="1" applyFont="1" applyFill="1" applyBorder="1" applyAlignment="1" applyProtection="1" quotePrefix="1">
      <alignment horizontal="center"/>
      <protection/>
    </xf>
    <xf numFmtId="211" fontId="3" fillId="24" borderId="132" xfId="0" applyNumberFormat="1" applyFont="1" applyFill="1" applyBorder="1" applyAlignment="1" applyProtection="1" quotePrefix="1">
      <alignment horizontal="center"/>
      <protection/>
    </xf>
    <xf numFmtId="211" fontId="118" fillId="23" borderId="48" xfId="0" applyNumberFormat="1" applyFont="1" applyFill="1" applyBorder="1" applyAlignment="1" applyProtection="1">
      <alignment horizontal="center"/>
      <protection locked="0"/>
    </xf>
    <xf numFmtId="211" fontId="117" fillId="22" borderId="29" xfId="0" applyNumberFormat="1" applyFont="1" applyFill="1" applyBorder="1" applyAlignment="1" applyProtection="1">
      <alignment horizontal="center"/>
      <protection/>
    </xf>
    <xf numFmtId="211" fontId="93" fillId="23" borderId="29" xfId="0" applyNumberFormat="1" applyFont="1" applyFill="1" applyBorder="1" applyAlignment="1" applyProtection="1" quotePrefix="1">
      <alignment horizontal="center"/>
      <protection/>
    </xf>
    <xf numFmtId="211" fontId="103" fillId="2" borderId="29" xfId="0" applyNumberFormat="1" applyFont="1" applyFill="1" applyBorder="1" applyAlignment="1" applyProtection="1" quotePrefix="1">
      <alignment horizontal="center"/>
      <protection/>
    </xf>
    <xf numFmtId="211" fontId="3" fillId="24" borderId="122" xfId="0" applyNumberFormat="1" applyFont="1" applyFill="1" applyBorder="1" applyAlignment="1" applyProtection="1" quotePrefix="1">
      <alignment horizontal="center"/>
      <protection/>
    </xf>
    <xf numFmtId="211" fontId="119" fillId="24" borderId="48" xfId="0" applyNumberFormat="1" applyFont="1" applyFill="1" applyBorder="1" applyAlignment="1" applyProtection="1">
      <alignment horizontal="center"/>
      <protection/>
    </xf>
    <xf numFmtId="179" fontId="24" fillId="23" borderId="0" xfId="51" applyNumberFormat="1" applyFont="1" applyFill="1" applyBorder="1" applyAlignment="1">
      <alignment horizontal="center"/>
      <protection/>
    </xf>
    <xf numFmtId="200" fontId="24" fillId="24" borderId="0" xfId="51" applyNumberFormat="1" applyFont="1" applyFill="1" applyBorder="1" applyAlignment="1">
      <alignment horizontal="center"/>
      <protection/>
    </xf>
    <xf numFmtId="4" fontId="20" fillId="20" borderId="0" xfId="52" applyNumberFormat="1" applyFont="1" applyFill="1" applyAlignment="1" applyProtection="1">
      <alignment vertical="center"/>
      <protection/>
    </xf>
    <xf numFmtId="0" fontId="20" fillId="20" borderId="0" xfId="52" applyFont="1" applyFill="1" applyBorder="1" applyAlignment="1" applyProtection="1">
      <alignment vertical="center"/>
      <protection/>
    </xf>
    <xf numFmtId="0" fontId="20" fillId="20" borderId="0" xfId="52" applyFont="1" applyFill="1">
      <alignment/>
      <protection/>
    </xf>
    <xf numFmtId="0" fontId="20" fillId="0" borderId="0" xfId="52" applyFont="1" applyFill="1">
      <alignment/>
      <protection/>
    </xf>
    <xf numFmtId="0" fontId="8" fillId="24" borderId="0" xfId="51" applyFont="1" applyFill="1" applyBorder="1">
      <alignment/>
      <protection/>
    </xf>
    <xf numFmtId="176" fontId="24" fillId="23" borderId="0" xfId="51" applyNumberFormat="1" applyFont="1" applyFill="1" applyBorder="1" applyAlignment="1">
      <alignment horizontal="left"/>
      <protection/>
    </xf>
    <xf numFmtId="176" fontId="27" fillId="23" borderId="0" xfId="51" applyNumberFormat="1" applyFont="1" applyFill="1" applyBorder="1" applyAlignment="1">
      <alignment horizontal="center"/>
      <protection/>
    </xf>
    <xf numFmtId="179" fontId="27" fillId="23" borderId="0" xfId="51" applyNumberFormat="1" applyFont="1" applyFill="1" applyBorder="1" applyAlignment="1">
      <alignment horizontal="center"/>
      <protection/>
    </xf>
    <xf numFmtId="176" fontId="24" fillId="24" borderId="0" xfId="51" applyNumberFormat="1" applyFont="1" applyFill="1" applyBorder="1" applyAlignment="1">
      <alignment/>
      <protection/>
    </xf>
    <xf numFmtId="0" fontId="8" fillId="24" borderId="0" xfId="51" applyFont="1" applyFill="1">
      <alignment/>
      <protection/>
    </xf>
    <xf numFmtId="179" fontId="8" fillId="24" borderId="0" xfId="51" applyNumberFormat="1" applyFont="1" applyFill="1" applyBorder="1" applyAlignment="1">
      <alignment/>
      <protection/>
    </xf>
    <xf numFmtId="0" fontId="8" fillId="24" borderId="0" xfId="51" applyFont="1" applyFill="1" applyBorder="1" quotePrefix="1">
      <alignment/>
      <protection/>
    </xf>
    <xf numFmtId="195" fontId="8" fillId="24" borderId="0" xfId="52" applyNumberFormat="1" applyFont="1" applyFill="1" applyBorder="1" applyAlignment="1">
      <alignment horizontal="left"/>
      <protection/>
    </xf>
    <xf numFmtId="0" fontId="8" fillId="23" borderId="70" xfId="51" applyFont="1" applyFill="1" applyBorder="1" quotePrefix="1">
      <alignment/>
      <protection/>
    </xf>
    <xf numFmtId="0" fontId="8" fillId="23" borderId="19" xfId="51" applyFont="1" applyFill="1" applyBorder="1" quotePrefix="1">
      <alignment/>
      <protection/>
    </xf>
    <xf numFmtId="0" fontId="8" fillId="23" borderId="17" xfId="51" applyFont="1" applyFill="1" applyBorder="1" quotePrefix="1">
      <alignment/>
      <protection/>
    </xf>
    <xf numFmtId="0" fontId="8" fillId="23" borderId="0" xfId="51" applyFont="1" applyFill="1" applyBorder="1" quotePrefix="1">
      <alignment/>
      <protection/>
    </xf>
    <xf numFmtId="0" fontId="8" fillId="23" borderId="28" xfId="51" applyFont="1" applyFill="1" applyBorder="1" quotePrefix="1">
      <alignment/>
      <protection/>
    </xf>
    <xf numFmtId="0" fontId="8" fillId="23" borderId="20" xfId="51" applyFont="1" applyFill="1" applyBorder="1" quotePrefix="1">
      <alignment/>
      <protection/>
    </xf>
    <xf numFmtId="195" fontId="8" fillId="24" borderId="0" xfId="52" applyNumberFormat="1" applyFont="1" applyFill="1" applyBorder="1" applyAlignment="1">
      <alignment/>
      <protection/>
    </xf>
    <xf numFmtId="0" fontId="19" fillId="23" borderId="70" xfId="51" applyFont="1" applyFill="1" applyBorder="1">
      <alignment/>
      <protection/>
    </xf>
    <xf numFmtId="178" fontId="18" fillId="23" borderId="71" xfId="51" applyNumberFormat="1" applyFont="1" applyFill="1" applyBorder="1" applyAlignment="1">
      <alignment horizontal="center"/>
      <protection/>
    </xf>
    <xf numFmtId="178" fontId="18" fillId="24" borderId="0" xfId="51" applyNumberFormat="1" applyFont="1" applyFill="1" applyBorder="1" applyAlignment="1">
      <alignment horizontal="center"/>
      <protection/>
    </xf>
    <xf numFmtId="0" fontId="19" fillId="23" borderId="28" xfId="51" applyFont="1" applyFill="1" applyBorder="1">
      <alignment/>
      <protection/>
    </xf>
    <xf numFmtId="177" fontId="24" fillId="24" borderId="0" xfId="51" applyNumberFormat="1" applyFont="1" applyFill="1" applyBorder="1" applyAlignment="1">
      <alignment/>
      <protection/>
    </xf>
    <xf numFmtId="178" fontId="24" fillId="24" borderId="0" xfId="51" applyNumberFormat="1" applyFont="1" applyFill="1" applyBorder="1" applyAlignment="1">
      <alignment/>
      <protection/>
    </xf>
    <xf numFmtId="210" fontId="24" fillId="24" borderId="0" xfId="52" applyNumberFormat="1" applyFont="1" applyFill="1" applyBorder="1" applyAlignment="1">
      <alignment/>
      <protection/>
    </xf>
    <xf numFmtId="0" fontId="8" fillId="23" borderId="70" xfId="51" applyFont="1" applyFill="1" applyBorder="1">
      <alignment/>
      <protection/>
    </xf>
    <xf numFmtId="179" fontId="8" fillId="23" borderId="19" xfId="51" applyNumberFormat="1" applyFont="1" applyFill="1" applyBorder="1" applyAlignment="1">
      <alignment horizontal="left"/>
      <protection/>
    </xf>
    <xf numFmtId="179" fontId="8" fillId="23" borderId="71" xfId="51" applyNumberFormat="1" applyFont="1" applyFill="1" applyBorder="1" applyAlignment="1">
      <alignment horizontal="left"/>
      <protection/>
    </xf>
    <xf numFmtId="0" fontId="8" fillId="23" borderId="17" xfId="51" applyFont="1" applyFill="1" applyBorder="1">
      <alignment/>
      <protection/>
    </xf>
    <xf numFmtId="176" fontId="24" fillId="23" borderId="0" xfId="51" applyNumberFormat="1" applyFont="1" applyFill="1" applyBorder="1" applyAlignment="1">
      <alignment horizontal="center"/>
      <protection/>
    </xf>
    <xf numFmtId="0" fontId="8" fillId="23" borderId="18" xfId="51" applyFont="1" applyFill="1" applyBorder="1">
      <alignment/>
      <protection/>
    </xf>
    <xf numFmtId="177" fontId="24" fillId="23" borderId="0" xfId="51" applyNumberFormat="1" applyFont="1" applyFill="1" applyBorder="1">
      <alignment/>
      <protection/>
    </xf>
    <xf numFmtId="0" fontId="8" fillId="23" borderId="28" xfId="51" applyFont="1" applyFill="1" applyBorder="1">
      <alignment/>
      <protection/>
    </xf>
    <xf numFmtId="177" fontId="24" fillId="23" borderId="20" xfId="51" applyNumberFormat="1" applyFont="1" applyFill="1" applyBorder="1">
      <alignment/>
      <protection/>
    </xf>
    <xf numFmtId="176" fontId="24" fillId="23" borderId="20" xfId="51" applyNumberFormat="1" applyFont="1" applyFill="1" applyBorder="1" applyAlignment="1">
      <alignment horizontal="left"/>
      <protection/>
    </xf>
    <xf numFmtId="174" fontId="33" fillId="23" borderId="29" xfId="0" applyNumberFormat="1" applyFont="1" applyFill="1" applyBorder="1" applyAlignment="1" applyProtection="1">
      <alignment horizontal="center"/>
      <protection locked="0"/>
    </xf>
    <xf numFmtId="184" fontId="3" fillId="24" borderId="133" xfId="54" applyNumberFormat="1" applyFont="1" applyFill="1" applyBorder="1" applyAlignment="1" applyProtection="1">
      <alignment/>
      <protection locked="0"/>
    </xf>
    <xf numFmtId="184" fontId="3" fillId="24" borderId="75" xfId="54" applyNumberFormat="1" applyFont="1" applyFill="1" applyBorder="1" applyAlignment="1" applyProtection="1">
      <alignment/>
      <protection locked="0"/>
    </xf>
    <xf numFmtId="184" fontId="3" fillId="24" borderId="134" xfId="54" applyNumberFormat="1" applyFont="1" applyFill="1" applyBorder="1" applyAlignment="1" applyProtection="1">
      <alignment/>
      <protection locked="0"/>
    </xf>
    <xf numFmtId="184" fontId="3" fillId="24" borderId="135" xfId="54" applyNumberFormat="1" applyFont="1" applyFill="1" applyBorder="1" applyAlignment="1" applyProtection="1">
      <alignment/>
      <protection locked="0"/>
    </xf>
    <xf numFmtId="177" fontId="24" fillId="24" borderId="0" xfId="51" applyNumberFormat="1" applyFont="1" applyFill="1" applyBorder="1" applyAlignment="1">
      <alignment horizontal="center"/>
      <protection/>
    </xf>
    <xf numFmtId="210" fontId="24" fillId="24" borderId="0" xfId="52" applyNumberFormat="1" applyFont="1" applyFill="1" applyBorder="1" applyAlignment="1">
      <alignment horizontal="left"/>
      <protection/>
    </xf>
    <xf numFmtId="210" fontId="24" fillId="24" borderId="0" xfId="52" applyNumberFormat="1" applyFont="1" applyFill="1" applyBorder="1" applyAlignment="1">
      <alignment horizontal="center"/>
      <protection/>
    </xf>
    <xf numFmtId="208" fontId="121" fillId="17" borderId="0" xfId="57" applyNumberFormat="1" applyFont="1" applyFill="1" applyBorder="1" applyAlignment="1">
      <alignment horizontal="center"/>
      <protection/>
    </xf>
    <xf numFmtId="178" fontId="24" fillId="24" borderId="0" xfId="51" applyNumberFormat="1" applyFont="1" applyFill="1" applyBorder="1" applyAlignment="1">
      <alignment horizontal="left"/>
      <protection/>
    </xf>
    <xf numFmtId="177" fontId="24" fillId="24" borderId="0" xfId="51" applyNumberFormat="1" applyFont="1" applyFill="1" applyBorder="1" applyAlignment="1">
      <alignment horizontal="left"/>
      <protection/>
    </xf>
    <xf numFmtId="177" fontId="24" fillId="24" borderId="0" xfId="51" applyNumberFormat="1" applyFont="1" applyFill="1" applyBorder="1" applyAlignment="1">
      <alignment horizontal="left"/>
      <protection/>
    </xf>
    <xf numFmtId="177" fontId="24" fillId="23" borderId="0" xfId="51" applyNumberFormat="1" applyFont="1" applyFill="1" applyBorder="1" applyAlignment="1">
      <alignment horizontal="center"/>
      <protection/>
    </xf>
    <xf numFmtId="176" fontId="24" fillId="23" borderId="0" xfId="51" applyNumberFormat="1" applyFont="1" applyFill="1" applyBorder="1" applyAlignment="1">
      <alignment horizontal="center"/>
      <protection/>
    </xf>
    <xf numFmtId="0" fontId="120" fillId="17" borderId="0" xfId="57" applyFont="1" applyFill="1" applyBorder="1" applyAlignment="1">
      <alignment horizontal="center"/>
      <protection/>
    </xf>
    <xf numFmtId="200" fontId="24" fillId="24" borderId="0" xfId="51" applyNumberFormat="1" applyFont="1" applyFill="1" applyBorder="1" applyAlignment="1">
      <alignment horizontal="center"/>
      <protection/>
    </xf>
    <xf numFmtId="197" fontId="60" fillId="23" borderId="19" xfId="52" applyNumberFormat="1" applyFont="1" applyFill="1" applyBorder="1" applyAlignment="1">
      <alignment horizontal="center"/>
      <protection/>
    </xf>
    <xf numFmtId="202" fontId="60" fillId="23" borderId="19" xfId="52" applyNumberFormat="1" applyFont="1" applyFill="1" applyBorder="1" applyAlignment="1">
      <alignment horizontal="center"/>
      <protection/>
    </xf>
    <xf numFmtId="198" fontId="60" fillId="23" borderId="0" xfId="52" applyNumberFormat="1" applyFont="1" applyFill="1" applyBorder="1" applyAlignment="1">
      <alignment horizontal="center"/>
      <protection/>
    </xf>
    <xf numFmtId="203" fontId="60" fillId="23" borderId="0" xfId="52" applyNumberFormat="1" applyFont="1" applyFill="1" applyBorder="1" applyAlignment="1">
      <alignment horizontal="center"/>
      <protection/>
    </xf>
    <xf numFmtId="204" fontId="60" fillId="23" borderId="20" xfId="52" applyNumberFormat="1" applyFont="1" applyFill="1" applyBorder="1" applyAlignment="1">
      <alignment horizontal="center"/>
      <protection/>
    </xf>
    <xf numFmtId="179" fontId="24" fillId="23" borderId="0" xfId="51" applyNumberFormat="1" applyFont="1" applyFill="1" applyBorder="1" applyAlignment="1">
      <alignment horizontal="center"/>
      <protection/>
    </xf>
    <xf numFmtId="199" fontId="60" fillId="23" borderId="20" xfId="52" applyNumberFormat="1" applyFont="1" applyFill="1" applyBorder="1" applyAlignment="1">
      <alignment horizontal="center"/>
      <protection/>
    </xf>
    <xf numFmtId="177" fontId="24" fillId="24" borderId="0" xfId="51" applyNumberFormat="1" applyFont="1" applyFill="1" applyBorder="1" applyAlignment="1">
      <alignment horizontal="center"/>
      <protection/>
    </xf>
    <xf numFmtId="195" fontId="24" fillId="24" borderId="0" xfId="52" applyNumberFormat="1" applyFont="1" applyFill="1" applyBorder="1" applyAlignment="1">
      <alignment horizontal="center"/>
      <protection/>
    </xf>
    <xf numFmtId="195" fontId="24" fillId="23" borderId="0" xfId="52" applyNumberFormat="1" applyFont="1" applyFill="1" applyBorder="1" applyAlignment="1">
      <alignment horizontal="center"/>
      <protection/>
    </xf>
    <xf numFmtId="193" fontId="57" fillId="22" borderId="26" xfId="52" applyNumberFormat="1" applyFont="1" applyFill="1" applyBorder="1" applyAlignment="1">
      <alignment horizontal="center"/>
      <protection/>
    </xf>
    <xf numFmtId="179" fontId="24" fillId="24" borderId="0" xfId="51" applyNumberFormat="1" applyFont="1" applyFill="1" applyBorder="1" applyAlignment="1">
      <alignment horizontal="center"/>
      <protection/>
    </xf>
    <xf numFmtId="178" fontId="24" fillId="23" borderId="19" xfId="51" applyNumberFormat="1" applyFont="1" applyFill="1" applyBorder="1" applyAlignment="1">
      <alignment horizontal="center"/>
      <protection/>
    </xf>
    <xf numFmtId="177" fontId="7" fillId="24" borderId="0" xfId="51" applyNumberFormat="1" applyFont="1" applyFill="1" applyBorder="1" applyAlignment="1">
      <alignment horizontal="left"/>
      <protection/>
    </xf>
    <xf numFmtId="178" fontId="19" fillId="24" borderId="0" xfId="51" applyNumberFormat="1" applyFont="1" applyFill="1" applyBorder="1" applyAlignment="1">
      <alignment horizontal="left"/>
      <protection/>
    </xf>
    <xf numFmtId="178" fontId="24" fillId="24" borderId="0" xfId="51" applyNumberFormat="1" applyFont="1" applyFill="1" applyBorder="1" applyAlignment="1">
      <alignment horizontal="center"/>
      <protection/>
    </xf>
    <xf numFmtId="1" fontId="55" fillId="24" borderId="30" xfId="0" applyNumberFormat="1" applyFont="1" applyFill="1" applyBorder="1" applyAlignment="1" applyProtection="1">
      <alignment horizontal="center"/>
      <protection locked="0"/>
    </xf>
    <xf numFmtId="1" fontId="55" fillId="24" borderId="45" xfId="0" applyNumberFormat="1" applyFont="1" applyFill="1" applyBorder="1" applyAlignment="1" applyProtection="1">
      <alignment horizontal="center"/>
      <protection locked="0"/>
    </xf>
    <xf numFmtId="1" fontId="55" fillId="24" borderId="31" xfId="0" applyNumberFormat="1" applyFont="1" applyFill="1" applyBorder="1" applyAlignment="1" applyProtection="1">
      <alignment horizontal="center"/>
      <protection locked="0"/>
    </xf>
    <xf numFmtId="38" fontId="81" fillId="24" borderId="30" xfId="71" applyNumberFormat="1" applyFont="1" applyFill="1" applyBorder="1" applyAlignment="1" applyProtection="1">
      <alignment horizontal="center" vertical="center"/>
      <protection locked="0"/>
    </xf>
    <xf numFmtId="38" fontId="124" fillId="24" borderId="45" xfId="71" applyNumberFormat="1" applyFont="1" applyFill="1" applyBorder="1" applyAlignment="1" applyProtection="1">
      <alignment horizontal="center" vertical="center"/>
      <protection locked="0"/>
    </xf>
    <xf numFmtId="38" fontId="124" fillId="24" borderId="31" xfId="71" applyNumberFormat="1" applyFont="1" applyFill="1" applyBorder="1" applyAlignment="1" applyProtection="1">
      <alignment horizontal="center" vertical="center"/>
      <protection locked="0"/>
    </xf>
    <xf numFmtId="0" fontId="125" fillId="23" borderId="0" xfId="54" applyFont="1" applyFill="1" applyBorder="1" applyAlignment="1" applyProtection="1">
      <alignment horizontal="center"/>
      <protection/>
    </xf>
    <xf numFmtId="0" fontId="81" fillId="26" borderId="30" xfId="71" applyFont="1" applyFill="1" applyBorder="1" applyAlignment="1" applyProtection="1">
      <alignment horizontal="center" vertical="center"/>
      <protection locked="0"/>
    </xf>
    <xf numFmtId="0" fontId="123" fillId="26" borderId="45" xfId="71" applyFont="1" applyFill="1" applyBorder="1" applyAlignment="1" applyProtection="1">
      <alignment horizontal="center" vertical="center"/>
      <protection locked="0"/>
    </xf>
    <xf numFmtId="0" fontId="123" fillId="26" borderId="31" xfId="71" applyFont="1" applyFill="1" applyBorder="1" applyAlignment="1" applyProtection="1">
      <alignment horizontal="center" vertical="center"/>
      <protection locked="0"/>
    </xf>
    <xf numFmtId="38" fontId="8" fillId="24" borderId="61" xfId="59" applyNumberFormat="1" applyFont="1" applyFill="1" applyBorder="1" applyAlignment="1" applyProtection="1">
      <alignment horizontal="center"/>
      <protection/>
    </xf>
    <xf numFmtId="38" fontId="8" fillId="24" borderId="47" xfId="59" applyNumberFormat="1" applyFont="1" applyFill="1" applyBorder="1" applyAlignment="1" applyProtection="1">
      <alignment horizontal="center"/>
      <protection/>
    </xf>
    <xf numFmtId="38" fontId="8" fillId="24" borderId="50" xfId="59" applyNumberFormat="1" applyFont="1" applyFill="1" applyBorder="1" applyAlignment="1" applyProtection="1">
      <alignment horizontal="center"/>
      <protection/>
    </xf>
    <xf numFmtId="38" fontId="24" fillId="20" borderId="44" xfId="59" applyNumberFormat="1" applyFont="1" applyFill="1" applyBorder="1" applyAlignment="1" applyProtection="1">
      <alignment horizontal="center"/>
      <protection/>
    </xf>
    <xf numFmtId="38" fontId="24" fillId="20" borderId="45" xfId="59" applyNumberFormat="1" applyFont="1" applyFill="1" applyBorder="1" applyAlignment="1" applyProtection="1">
      <alignment horizontal="center"/>
      <protection/>
    </xf>
    <xf numFmtId="38" fontId="24" fillId="20" borderId="46" xfId="59" applyNumberFormat="1" applyFont="1" applyFill="1" applyBorder="1" applyAlignment="1" applyProtection="1">
      <alignment horizontal="center"/>
      <protection/>
    </xf>
    <xf numFmtId="38" fontId="8" fillId="24" borderId="62" xfId="59" applyNumberFormat="1" applyFont="1" applyFill="1" applyBorder="1" applyAlignment="1" applyProtection="1">
      <alignment horizontal="center"/>
      <protection/>
    </xf>
    <xf numFmtId="38" fontId="8" fillId="24" borderId="51" xfId="59" applyNumberFormat="1" applyFont="1" applyFill="1" applyBorder="1" applyAlignment="1" applyProtection="1">
      <alignment horizontal="center"/>
      <protection/>
    </xf>
    <xf numFmtId="38" fontId="8" fillId="24" borderId="52" xfId="59" applyNumberFormat="1" applyFont="1" applyFill="1" applyBorder="1" applyAlignment="1" applyProtection="1">
      <alignment horizontal="center"/>
      <protection/>
    </xf>
    <xf numFmtId="38" fontId="19" fillId="23" borderId="44" xfId="59" applyNumberFormat="1" applyFont="1" applyFill="1" applyBorder="1" applyAlignment="1" applyProtection="1">
      <alignment horizontal="center"/>
      <protection/>
    </xf>
    <xf numFmtId="38" fontId="19" fillId="23" borderId="45" xfId="59" applyNumberFormat="1" applyFont="1" applyFill="1" applyBorder="1" applyAlignment="1" applyProtection="1">
      <alignment horizontal="center"/>
      <protection/>
    </xf>
    <xf numFmtId="38" fontId="19" fillId="23" borderId="46" xfId="59" applyNumberFormat="1" applyFont="1" applyFill="1" applyBorder="1" applyAlignment="1" applyProtection="1">
      <alignment horizontal="center"/>
      <protection/>
    </xf>
    <xf numFmtId="206" fontId="122" fillId="27" borderId="45" xfId="59" applyNumberFormat="1" applyFont="1" applyFill="1" applyBorder="1" applyAlignment="1" applyProtection="1">
      <alignment horizontal="left"/>
      <protection/>
    </xf>
    <xf numFmtId="206" fontId="122" fillId="27" borderId="31" xfId="59" applyNumberFormat="1" applyFont="1" applyFill="1" applyBorder="1" applyAlignment="1" applyProtection="1">
      <alignment horizontal="left"/>
      <protection/>
    </xf>
    <xf numFmtId="0" fontId="121" fillId="17" borderId="0" xfId="51" applyFont="1" applyFill="1" applyAlignment="1" applyProtection="1" quotePrefix="1">
      <alignment horizontal="center"/>
      <protection/>
    </xf>
    <xf numFmtId="209" fontId="121" fillId="17" borderId="0" xfId="51" applyNumberFormat="1" applyFont="1" applyFill="1" applyAlignment="1" applyProtection="1" quotePrefix="1">
      <alignment horizontal="center"/>
      <protection/>
    </xf>
    <xf numFmtId="38" fontId="8" fillId="24" borderId="64" xfId="59" applyNumberFormat="1" applyFont="1" applyFill="1" applyBorder="1" applyAlignment="1" applyProtection="1">
      <alignment horizontal="center" wrapText="1"/>
      <protection/>
    </xf>
    <xf numFmtId="38" fontId="8" fillId="24" borderId="48" xfId="59" applyNumberFormat="1" applyFont="1" applyFill="1" applyBorder="1" applyAlignment="1" applyProtection="1">
      <alignment horizontal="center"/>
      <protection/>
    </xf>
    <xf numFmtId="38" fontId="8" fillId="24" borderId="49" xfId="59" applyNumberFormat="1" applyFont="1" applyFill="1" applyBorder="1" applyAlignment="1" applyProtection="1">
      <alignment horizontal="center"/>
      <protection/>
    </xf>
    <xf numFmtId="38" fontId="8" fillId="24" borderId="61" xfId="59" applyNumberFormat="1" applyFont="1" applyFill="1" applyBorder="1" applyAlignment="1" applyProtection="1">
      <alignment horizontal="center" wrapText="1"/>
      <protection/>
    </xf>
    <xf numFmtId="38" fontId="22" fillId="24" borderId="47" xfId="59" applyNumberFormat="1" applyFont="1" applyFill="1" applyBorder="1" applyAlignment="1" applyProtection="1">
      <alignment horizontal="center"/>
      <protection/>
    </xf>
    <xf numFmtId="38" fontId="22" fillId="24" borderId="50" xfId="59" applyNumberFormat="1" applyFont="1" applyFill="1" applyBorder="1" applyAlignment="1" applyProtection="1">
      <alignment horizontal="center"/>
      <protection/>
    </xf>
    <xf numFmtId="38" fontId="8" fillId="24" borderId="62" xfId="59" applyNumberFormat="1" applyFont="1" applyFill="1" applyBorder="1" applyAlignment="1" applyProtection="1">
      <alignment horizontal="center" wrapText="1"/>
      <protection/>
    </xf>
    <xf numFmtId="38" fontId="22" fillId="24" borderId="51" xfId="59" applyNumberFormat="1" applyFont="1" applyFill="1" applyBorder="1" applyAlignment="1" applyProtection="1">
      <alignment horizontal="center"/>
      <protection/>
    </xf>
    <xf numFmtId="38" fontId="22" fillId="24" borderId="52" xfId="59" applyNumberFormat="1" applyFont="1" applyFill="1" applyBorder="1" applyAlignment="1" applyProtection="1">
      <alignment horizontal="center"/>
      <protection/>
    </xf>
    <xf numFmtId="0" fontId="3" fillId="24" borderId="68" xfId="54" applyFont="1" applyFill="1" applyBorder="1" applyAlignment="1" applyProtection="1">
      <alignment horizontal="center"/>
      <protection/>
    </xf>
    <xf numFmtId="0" fontId="3" fillId="24" borderId="40" xfId="54" applyFont="1" applyFill="1" applyBorder="1" applyAlignment="1" applyProtection="1">
      <alignment horizontal="center"/>
      <protection/>
    </xf>
    <xf numFmtId="0" fontId="3" fillId="24" borderId="41" xfId="54" applyFont="1" applyFill="1" applyBorder="1" applyAlignment="1" applyProtection="1">
      <alignment horizontal="center"/>
      <protection/>
    </xf>
    <xf numFmtId="0" fontId="3" fillId="24" borderId="124" xfId="54" applyFont="1" applyFill="1" applyBorder="1" applyAlignment="1" applyProtection="1">
      <alignment horizontal="center"/>
      <protection/>
    </xf>
    <xf numFmtId="0" fontId="3" fillId="24" borderId="125" xfId="54" applyFont="1" applyFill="1" applyBorder="1" applyAlignment="1" applyProtection="1">
      <alignment horizontal="center"/>
      <protection/>
    </xf>
    <xf numFmtId="0" fontId="3" fillId="24" borderId="126" xfId="54" applyFont="1" applyFill="1" applyBorder="1" applyAlignment="1" applyProtection="1">
      <alignment horizontal="center"/>
      <protection/>
    </xf>
    <xf numFmtId="185" fontId="93" fillId="24" borderId="30" xfId="54" applyNumberFormat="1" applyFont="1" applyFill="1" applyBorder="1" applyAlignment="1" applyProtection="1">
      <alignment horizontal="center"/>
      <protection/>
    </xf>
    <xf numFmtId="185" fontId="93" fillId="24" borderId="45" xfId="54" applyNumberFormat="1" applyFont="1" applyFill="1" applyBorder="1" applyAlignment="1" applyProtection="1">
      <alignment horizontal="center"/>
      <protection/>
    </xf>
    <xf numFmtId="185" fontId="93" fillId="24" borderId="31" xfId="54" applyNumberFormat="1" applyFont="1" applyFill="1" applyBorder="1" applyAlignment="1" applyProtection="1">
      <alignment horizontal="center"/>
      <protection/>
    </xf>
    <xf numFmtId="185" fontId="129" fillId="23" borderId="0" xfId="54" applyNumberFormat="1" applyFont="1" applyFill="1" applyBorder="1" applyAlignment="1" applyProtection="1">
      <alignment horizontal="center"/>
      <protection/>
    </xf>
    <xf numFmtId="0" fontId="57" fillId="26" borderId="136" xfId="58" applyFont="1" applyFill="1" applyBorder="1" applyAlignment="1" applyProtection="1">
      <alignment horizontal="center" wrapText="1"/>
      <protection locked="0"/>
    </xf>
    <xf numFmtId="0" fontId="57" fillId="26" borderId="55" xfId="58" applyFont="1" applyFill="1" applyBorder="1" applyAlignment="1" applyProtection="1">
      <alignment horizontal="center" wrapText="1"/>
      <protection locked="0"/>
    </xf>
    <xf numFmtId="0" fontId="57" fillId="26" borderId="137" xfId="58" applyFont="1" applyFill="1" applyBorder="1" applyAlignment="1" applyProtection="1">
      <alignment horizontal="center" wrapText="1"/>
      <protection locked="0"/>
    </xf>
    <xf numFmtId="0" fontId="126" fillId="23" borderId="48" xfId="51" applyFont="1" applyFill="1" applyBorder="1" applyAlignment="1" applyProtection="1" quotePrefix="1">
      <alignment horizontal="center"/>
      <protection/>
    </xf>
    <xf numFmtId="0" fontId="127" fillId="24" borderId="28" xfId="58" applyFont="1" applyFill="1" applyBorder="1" applyAlignment="1" applyProtection="1">
      <alignment horizontal="center" vertical="center" wrapText="1"/>
      <protection locked="0"/>
    </xf>
    <xf numFmtId="0" fontId="127" fillId="24" borderId="20" xfId="58" applyFont="1" applyFill="1" applyBorder="1" applyAlignment="1" applyProtection="1">
      <alignment horizontal="center" vertical="center" wrapText="1"/>
      <protection locked="0"/>
    </xf>
    <xf numFmtId="0" fontId="127" fillId="24" borderId="21" xfId="58" applyFont="1" applyFill="1" applyBorder="1" applyAlignment="1" applyProtection="1">
      <alignment horizontal="center" vertical="center" wrapText="1"/>
      <protection locked="0"/>
    </xf>
    <xf numFmtId="0" fontId="15" fillId="26" borderId="17" xfId="58" applyFont="1" applyFill="1" applyBorder="1" applyAlignment="1" applyProtection="1">
      <alignment horizontal="center" vertical="top"/>
      <protection/>
    </xf>
    <xf numFmtId="0" fontId="15" fillId="26" borderId="0" xfId="58" applyFont="1" applyFill="1" applyBorder="1" applyAlignment="1" applyProtection="1">
      <alignment horizontal="center" vertical="top"/>
      <protection/>
    </xf>
    <xf numFmtId="0" fontId="15" fillId="26" borderId="18" xfId="58" applyFont="1" applyFill="1" applyBorder="1" applyAlignment="1" applyProtection="1">
      <alignment horizontal="center" vertical="top"/>
      <protection/>
    </xf>
    <xf numFmtId="0" fontId="57" fillId="23" borderId="0" xfId="51" applyFont="1" applyFill="1" applyAlignment="1" applyProtection="1" quotePrefix="1">
      <alignment horizontal="center"/>
      <protection/>
    </xf>
    <xf numFmtId="187" fontId="57" fillId="24" borderId="30" xfId="56" applyNumberFormat="1" applyFont="1" applyFill="1" applyBorder="1" applyAlignment="1" applyProtection="1" quotePrefix="1">
      <alignment horizontal="center" vertical="center"/>
      <protection locked="0"/>
    </xf>
    <xf numFmtId="187" fontId="57" fillId="24" borderId="31" xfId="56" applyNumberFormat="1" applyFont="1" applyFill="1" applyBorder="1" applyAlignment="1" applyProtection="1" quotePrefix="1">
      <alignment horizontal="center" vertical="center"/>
      <protection locked="0"/>
    </xf>
    <xf numFmtId="0" fontId="128" fillId="24" borderId="63" xfId="55" applyFont="1" applyFill="1" applyBorder="1" applyAlignment="1" applyProtection="1">
      <alignment horizontal="center"/>
      <protection/>
    </xf>
    <xf numFmtId="0" fontId="128" fillId="24" borderId="0" xfId="55" applyFont="1" applyFill="1" applyBorder="1" applyAlignment="1" applyProtection="1">
      <alignment horizontal="center"/>
      <protection/>
    </xf>
    <xf numFmtId="0" fontId="128" fillId="24" borderId="32" xfId="55" applyFont="1" applyFill="1" applyBorder="1" applyAlignment="1" applyProtection="1">
      <alignment horizontal="center"/>
      <protection/>
    </xf>
    <xf numFmtId="0" fontId="101" fillId="27" borderId="118" xfId="55" applyFont="1" applyFill="1" applyBorder="1" applyAlignment="1" applyProtection="1">
      <alignment horizontal="center"/>
      <protection/>
    </xf>
    <xf numFmtId="0" fontId="9" fillId="22" borderId="115" xfId="51" applyFont="1" applyFill="1" applyBorder="1" applyAlignment="1" applyProtection="1">
      <alignment horizontal="center" vertical="center"/>
      <protection/>
    </xf>
    <xf numFmtId="0" fontId="9" fillId="22" borderId="116" xfId="51" applyFont="1" applyFill="1" applyBorder="1" applyAlignment="1" applyProtection="1">
      <alignment horizontal="center" vertical="center"/>
      <protection/>
    </xf>
    <xf numFmtId="0" fontId="9" fillId="22" borderId="117" xfId="51" applyFont="1" applyFill="1" applyBorder="1" applyAlignment="1" applyProtection="1">
      <alignment horizontal="center" vertical="center"/>
      <protection/>
    </xf>
    <xf numFmtId="0" fontId="9" fillId="24" borderId="44" xfId="54" applyFont="1" applyFill="1" applyBorder="1" applyAlignment="1" applyProtection="1">
      <alignment horizontal="center" vertical="center" wrapText="1"/>
      <protection/>
    </xf>
    <xf numFmtId="0" fontId="9" fillId="24" borderId="45" xfId="54" applyFont="1" applyFill="1" applyBorder="1" applyAlignment="1" applyProtection="1">
      <alignment horizontal="center" vertical="center" wrapText="1"/>
      <protection/>
    </xf>
    <xf numFmtId="0" fontId="9" fillId="24" borderId="46" xfId="54" applyFont="1" applyFill="1" applyBorder="1" applyAlignment="1" applyProtection="1">
      <alignment horizontal="center" vertical="center" wrapText="1"/>
      <protection/>
    </xf>
    <xf numFmtId="38" fontId="8" fillId="24" borderId="64" xfId="59" applyNumberFormat="1" applyFont="1" applyFill="1" applyBorder="1" applyAlignment="1" applyProtection="1">
      <alignment horizontal="center"/>
      <protection/>
    </xf>
    <xf numFmtId="38" fontId="8" fillId="24" borderId="48" xfId="59" applyNumberFormat="1" applyFont="1" applyFill="1" applyBorder="1" applyAlignment="1" applyProtection="1">
      <alignment horizontal="center"/>
      <protection/>
    </xf>
    <xf numFmtId="38" fontId="8" fillId="24" borderId="49" xfId="59" applyNumberFormat="1" applyFont="1" applyFill="1" applyBorder="1" applyAlignment="1" applyProtection="1">
      <alignment horizontal="center"/>
      <protection/>
    </xf>
    <xf numFmtId="38" fontId="8" fillId="24" borderId="65" xfId="59" applyNumberFormat="1" applyFont="1" applyFill="1" applyBorder="1" applyAlignment="1" applyProtection="1">
      <alignment horizontal="center"/>
      <protection/>
    </xf>
    <xf numFmtId="38" fontId="8" fillId="24" borderId="58" xfId="59" applyNumberFormat="1" applyFont="1" applyFill="1" applyBorder="1" applyAlignment="1" applyProtection="1">
      <alignment horizontal="center"/>
      <protection/>
    </xf>
    <xf numFmtId="38" fontId="8" fillId="24" borderId="59" xfId="59" applyNumberFormat="1" applyFont="1" applyFill="1" applyBorder="1" applyAlignment="1" applyProtection="1">
      <alignment horizontal="center"/>
      <protection/>
    </xf>
    <xf numFmtId="38" fontId="24" fillId="24" borderId="53" xfId="59" applyNumberFormat="1" applyFont="1" applyFill="1" applyBorder="1" applyAlignment="1" applyProtection="1">
      <alignment horizontal="center"/>
      <protection/>
    </xf>
    <xf numFmtId="38" fontId="24" fillId="24" borderId="55" xfId="59" applyNumberFormat="1" applyFont="1" applyFill="1" applyBorder="1" applyAlignment="1" applyProtection="1">
      <alignment horizontal="center"/>
      <protection/>
    </xf>
    <xf numFmtId="38" fontId="24" fillId="24" borderId="56" xfId="59" applyNumberFormat="1" applyFont="1" applyFill="1" applyBorder="1" applyAlignment="1" applyProtection="1">
      <alignment horizontal="center"/>
      <protection/>
    </xf>
    <xf numFmtId="38" fontId="24" fillId="24" borderId="61" xfId="59" applyNumberFormat="1" applyFont="1" applyFill="1" applyBorder="1" applyAlignment="1" applyProtection="1">
      <alignment horizontal="center"/>
      <protection/>
    </xf>
    <xf numFmtId="38" fontId="24" fillId="24" borderId="47" xfId="59" applyNumberFormat="1" applyFont="1" applyFill="1" applyBorder="1" applyAlignment="1" applyProtection="1">
      <alignment horizontal="center"/>
      <protection/>
    </xf>
    <xf numFmtId="38" fontId="24" fillId="24" borderId="50" xfId="59" applyNumberFormat="1" applyFont="1" applyFill="1" applyBorder="1" applyAlignment="1" applyProtection="1">
      <alignment horizontal="center"/>
      <protection/>
    </xf>
    <xf numFmtId="38" fontId="24" fillId="24" borderId="62" xfId="59" applyNumberFormat="1" applyFont="1" applyFill="1" applyBorder="1" applyAlignment="1" applyProtection="1">
      <alignment horizontal="center"/>
      <protection/>
    </xf>
    <xf numFmtId="38" fontId="24" fillId="24" borderId="51" xfId="59" applyNumberFormat="1" applyFont="1" applyFill="1" applyBorder="1" applyAlignment="1" applyProtection="1">
      <alignment horizontal="center"/>
      <protection/>
    </xf>
    <xf numFmtId="38" fontId="24" fillId="24" borderId="52" xfId="59" applyNumberFormat="1" applyFont="1" applyFill="1" applyBorder="1" applyAlignment="1" applyProtection="1">
      <alignment horizontal="center"/>
      <protection/>
    </xf>
    <xf numFmtId="0" fontId="3" fillId="22" borderId="66" xfId="54" applyFont="1" applyFill="1" applyBorder="1" applyAlignment="1" applyProtection="1">
      <alignment horizontal="center"/>
      <protection/>
    </xf>
    <xf numFmtId="0" fontId="3" fillId="22" borderId="42" xfId="54" applyFont="1" applyFill="1" applyBorder="1" applyAlignment="1" applyProtection="1">
      <alignment horizontal="center"/>
      <protection/>
    </xf>
    <xf numFmtId="0" fontId="3" fillId="22" borderId="43" xfId="54" applyFont="1" applyFill="1" applyBorder="1" applyAlignment="1" applyProtection="1">
      <alignment horizontal="center"/>
      <protection/>
    </xf>
    <xf numFmtId="0" fontId="3" fillId="22" borderId="66" xfId="54" applyFont="1" applyFill="1" applyBorder="1" applyAlignment="1" applyProtection="1" quotePrefix="1">
      <alignment horizontal="center"/>
      <protection/>
    </xf>
    <xf numFmtId="0" fontId="3" fillId="22" borderId="42" xfId="54" applyFont="1" applyFill="1" applyBorder="1" applyAlignment="1" applyProtection="1" quotePrefix="1">
      <alignment horizontal="center"/>
      <protection/>
    </xf>
    <xf numFmtId="0" fontId="3" fillId="22" borderId="43" xfId="54" applyFont="1" applyFill="1" applyBorder="1" applyAlignment="1" applyProtection="1" quotePrefix="1">
      <alignment horizontal="center"/>
      <protection/>
    </xf>
    <xf numFmtId="0" fontId="3" fillId="5" borderId="66" xfId="54" applyFont="1" applyFill="1" applyBorder="1" applyAlignment="1" applyProtection="1">
      <alignment horizontal="center"/>
      <protection/>
    </xf>
    <xf numFmtId="0" fontId="3" fillId="5" borderId="42" xfId="54" applyFont="1" applyFill="1" applyBorder="1" applyAlignment="1" applyProtection="1">
      <alignment horizontal="center"/>
      <protection/>
    </xf>
    <xf numFmtId="0" fontId="3" fillId="5" borderId="43" xfId="54" applyFont="1" applyFill="1" applyBorder="1" applyAlignment="1" applyProtection="1">
      <alignment horizontal="center"/>
      <protection/>
    </xf>
    <xf numFmtId="38" fontId="8" fillId="24" borderId="62" xfId="59" applyNumberFormat="1" applyFont="1" applyFill="1" applyBorder="1" applyAlignment="1" applyProtection="1">
      <alignment horizontal="left"/>
      <protection/>
    </xf>
    <xf numFmtId="38" fontId="8" fillId="24" borderId="51" xfId="59" applyNumberFormat="1" applyFont="1" applyFill="1" applyBorder="1" applyAlignment="1" applyProtection="1">
      <alignment horizontal="left"/>
      <protection/>
    </xf>
    <xf numFmtId="38" fontId="8" fillId="24" borderId="52" xfId="59" applyNumberFormat="1" applyFont="1" applyFill="1" applyBorder="1" applyAlignment="1" applyProtection="1">
      <alignment horizontal="left"/>
      <protection/>
    </xf>
    <xf numFmtId="38" fontId="95" fillId="2" borderId="67" xfId="59" applyNumberFormat="1" applyFont="1" applyFill="1" applyBorder="1" applyAlignment="1" applyProtection="1">
      <alignment horizontal="center"/>
      <protection/>
    </xf>
    <xf numFmtId="38" fontId="95" fillId="2" borderId="20" xfId="59" applyNumberFormat="1" applyFont="1" applyFill="1" applyBorder="1" applyAlignment="1" applyProtection="1">
      <alignment horizontal="center"/>
      <protection/>
    </xf>
    <xf numFmtId="38" fontId="95" fillId="2" borderId="60" xfId="59" applyNumberFormat="1" applyFont="1" applyFill="1" applyBorder="1" applyAlignment="1" applyProtection="1">
      <alignment horizontal="center"/>
      <protection/>
    </xf>
    <xf numFmtId="38" fontId="49" fillId="24" borderId="64" xfId="59" applyNumberFormat="1" applyFont="1" applyFill="1" applyBorder="1" applyAlignment="1" applyProtection="1">
      <alignment horizontal="center"/>
      <protection/>
    </xf>
    <xf numFmtId="38" fontId="49" fillId="24" borderId="48" xfId="59" applyNumberFormat="1" applyFont="1" applyFill="1" applyBorder="1" applyAlignment="1" applyProtection="1">
      <alignment horizontal="center"/>
      <protection/>
    </xf>
    <xf numFmtId="38" fontId="49" fillId="24" borderId="49" xfId="59" applyNumberFormat="1" applyFont="1" applyFill="1" applyBorder="1" applyAlignment="1" applyProtection="1">
      <alignment horizontal="center"/>
      <protection/>
    </xf>
    <xf numFmtId="38" fontId="13" fillId="24" borderId="62" xfId="59" applyNumberFormat="1" applyFont="1" applyFill="1" applyBorder="1" applyAlignment="1" applyProtection="1">
      <alignment horizontal="center"/>
      <protection/>
    </xf>
    <xf numFmtId="38" fontId="13" fillId="24" borderId="51" xfId="59" applyNumberFormat="1" applyFont="1" applyFill="1" applyBorder="1" applyAlignment="1" applyProtection="1">
      <alignment horizontal="center"/>
      <protection/>
    </xf>
    <xf numFmtId="38" fontId="13" fillId="24" borderId="52" xfId="59" applyNumberFormat="1" applyFont="1" applyFill="1" applyBorder="1" applyAlignment="1" applyProtection="1">
      <alignment horizontal="center"/>
      <protection/>
    </xf>
    <xf numFmtId="38" fontId="113" fillId="24" borderId="44" xfId="59" applyNumberFormat="1" applyFont="1" applyFill="1" applyBorder="1" applyAlignment="1" applyProtection="1">
      <alignment horizontal="center"/>
      <protection/>
    </xf>
    <xf numFmtId="38" fontId="113" fillId="24" borderId="45" xfId="59" applyNumberFormat="1" applyFont="1" applyFill="1" applyBorder="1" applyAlignment="1" applyProtection="1">
      <alignment horizontal="center"/>
      <protection/>
    </xf>
    <xf numFmtId="38" fontId="113" fillId="24" borderId="46" xfId="59" applyNumberFormat="1" applyFont="1" applyFill="1" applyBorder="1" applyAlignment="1" applyProtection="1">
      <alignment horizontal="center"/>
      <protection/>
    </xf>
    <xf numFmtId="186" fontId="130" fillId="23" borderId="30" xfId="51" applyNumberFormat="1" applyFont="1" applyFill="1" applyBorder="1" applyAlignment="1" applyProtection="1">
      <alignment horizontal="center" vertical="center"/>
      <protection locked="0"/>
    </xf>
    <xf numFmtId="186" fontId="130" fillId="23" borderId="31" xfId="51" applyNumberFormat="1" applyFont="1" applyFill="1" applyBorder="1" applyAlignment="1" applyProtection="1">
      <alignment horizontal="center" vertical="center"/>
      <protection locked="0"/>
    </xf>
    <xf numFmtId="0" fontId="9" fillId="24" borderId="68" xfId="54" applyFont="1" applyFill="1" applyBorder="1" applyAlignment="1" applyProtection="1">
      <alignment horizontal="center"/>
      <protection/>
    </xf>
    <xf numFmtId="0" fontId="9" fillId="24" borderId="40" xfId="54" applyFont="1" applyFill="1" applyBorder="1" applyAlignment="1" applyProtection="1">
      <alignment horizontal="center"/>
      <protection/>
    </xf>
    <xf numFmtId="0" fontId="9" fillId="24" borderId="41" xfId="54" applyFont="1" applyFill="1" applyBorder="1" applyAlignment="1" applyProtection="1">
      <alignment horizontal="center"/>
      <protection/>
    </xf>
    <xf numFmtId="38" fontId="8" fillId="24" borderId="62" xfId="59" applyNumberFormat="1" applyFont="1" applyFill="1" applyBorder="1" applyAlignment="1" applyProtection="1">
      <alignment horizontal="center"/>
      <protection/>
    </xf>
    <xf numFmtId="38" fontId="8" fillId="24" borderId="51" xfId="59" applyNumberFormat="1" applyFont="1" applyFill="1" applyBorder="1" applyAlignment="1" applyProtection="1">
      <alignment horizontal="center"/>
      <protection/>
    </xf>
    <xf numFmtId="38" fontId="8" fillId="24" borderId="52" xfId="59" applyNumberFormat="1" applyFont="1" applyFill="1" applyBorder="1" applyAlignment="1" applyProtection="1">
      <alignment horizontal="center"/>
      <protection/>
    </xf>
    <xf numFmtId="207" fontId="131" fillId="23" borderId="0" xfId="0" applyNumberFormat="1" applyFont="1" applyFill="1" applyAlignment="1" applyProtection="1">
      <alignment horizontal="center"/>
      <protection/>
    </xf>
    <xf numFmtId="207" fontId="131" fillId="20" borderId="0" xfId="0" applyNumberFormat="1" applyFont="1" applyFill="1" applyAlignment="1" applyProtection="1">
      <alignment horizontal="center"/>
      <protection/>
    </xf>
    <xf numFmtId="0" fontId="19" fillId="26" borderId="136" xfId="58" applyFont="1" applyFill="1" applyBorder="1" applyAlignment="1" applyProtection="1" quotePrefix="1">
      <alignment horizontal="center" wrapText="1"/>
      <protection/>
    </xf>
    <xf numFmtId="0" fontId="19" fillId="26" borderId="55" xfId="58" applyFont="1" applyFill="1" applyBorder="1" applyAlignment="1" applyProtection="1">
      <alignment horizontal="center" wrapText="1"/>
      <protection/>
    </xf>
    <xf numFmtId="0" fontId="19" fillId="26" borderId="137" xfId="58" applyFont="1" applyFill="1" applyBorder="1" applyAlignment="1" applyProtection="1">
      <alignment horizontal="center" wrapText="1"/>
      <protection/>
    </xf>
    <xf numFmtId="187" fontId="7" fillId="24" borderId="30" xfId="56" applyNumberFormat="1" applyFont="1" applyFill="1" applyBorder="1" applyAlignment="1" applyProtection="1" quotePrefix="1">
      <alignment horizontal="center" vertical="center"/>
      <protection/>
    </xf>
    <xf numFmtId="187" fontId="7" fillId="24" borderId="31" xfId="56" applyNumberFormat="1" applyFont="1" applyFill="1" applyBorder="1" applyAlignment="1" applyProtection="1" quotePrefix="1">
      <alignment horizontal="center" vertical="center"/>
      <protection/>
    </xf>
    <xf numFmtId="186" fontId="130" fillId="23" borderId="30" xfId="51" applyNumberFormat="1" applyFont="1" applyFill="1" applyBorder="1" applyAlignment="1" applyProtection="1">
      <alignment horizontal="center" vertical="center"/>
      <protection/>
    </xf>
    <xf numFmtId="186" fontId="130" fillId="23" borderId="31" xfId="51" applyNumberFormat="1" applyFont="1" applyFill="1" applyBorder="1" applyAlignment="1" applyProtection="1">
      <alignment horizontal="center" vertical="center"/>
      <protection/>
    </xf>
    <xf numFmtId="0" fontId="8" fillId="26" borderId="17" xfId="58" applyFont="1" applyFill="1" applyBorder="1" applyAlignment="1" applyProtection="1">
      <alignment horizontal="center" vertical="top"/>
      <protection/>
    </xf>
    <xf numFmtId="0" fontId="8" fillId="26" borderId="0" xfId="58" applyFont="1" applyFill="1" applyBorder="1" applyAlignment="1" applyProtection="1">
      <alignment horizontal="center" vertical="top"/>
      <protection/>
    </xf>
    <xf numFmtId="0" fontId="8" fillId="26" borderId="18" xfId="58" applyFont="1" applyFill="1" applyBorder="1" applyAlignment="1" applyProtection="1">
      <alignment horizontal="center" vertical="top"/>
      <protection/>
    </xf>
    <xf numFmtId="185" fontId="129" fillId="24" borderId="0" xfId="54" applyNumberFormat="1" applyFont="1" applyFill="1" applyBorder="1" applyAlignment="1" applyProtection="1">
      <alignment horizontal="center"/>
      <protection/>
    </xf>
    <xf numFmtId="0" fontId="126" fillId="24" borderId="48" xfId="51" applyFont="1" applyFill="1" applyBorder="1" applyAlignment="1" applyProtection="1" quotePrefix="1">
      <alignment horizontal="center"/>
      <protection/>
    </xf>
    <xf numFmtId="185" fontId="3" fillId="23" borderId="30" xfId="54" applyNumberFormat="1" applyFont="1" applyFill="1" applyBorder="1" applyAlignment="1" applyProtection="1">
      <alignment horizontal="center"/>
      <protection/>
    </xf>
    <xf numFmtId="185" fontId="3" fillId="23" borderId="45" xfId="54" applyNumberFormat="1" applyFont="1" applyFill="1" applyBorder="1" applyAlignment="1" applyProtection="1">
      <alignment horizontal="center"/>
      <protection/>
    </xf>
    <xf numFmtId="185" fontId="3" fillId="23" borderId="31" xfId="54" applyNumberFormat="1" applyFont="1" applyFill="1" applyBorder="1" applyAlignment="1" applyProtection="1">
      <alignment horizontal="center"/>
      <protection/>
    </xf>
    <xf numFmtId="0" fontId="60" fillId="24" borderId="28" xfId="58" applyFont="1" applyFill="1" applyBorder="1" applyAlignment="1" applyProtection="1">
      <alignment horizontal="center" vertical="center" wrapText="1"/>
      <protection/>
    </xf>
    <xf numFmtId="0" fontId="60" fillId="24" borderId="20" xfId="58" applyFont="1" applyFill="1" applyBorder="1" applyAlignment="1" applyProtection="1">
      <alignment horizontal="center" vertical="center" wrapText="1"/>
      <protection/>
    </xf>
    <xf numFmtId="0" fontId="60" fillId="24" borderId="21" xfId="58" applyFont="1" applyFill="1" applyBorder="1" applyAlignment="1" applyProtection="1">
      <alignment horizontal="center" vertical="center" wrapText="1"/>
      <protection/>
    </xf>
    <xf numFmtId="38" fontId="10" fillId="24" borderId="30" xfId="71" applyNumberFormat="1" applyFont="1" applyFill="1" applyBorder="1" applyAlignment="1" applyProtection="1">
      <alignment horizontal="center" vertical="center"/>
      <protection/>
    </xf>
    <xf numFmtId="38" fontId="10" fillId="24" borderId="45" xfId="71" applyNumberFormat="1" applyFont="1" applyFill="1" applyBorder="1" applyAlignment="1" applyProtection="1">
      <alignment horizontal="center" vertical="center"/>
      <protection/>
    </xf>
    <xf numFmtId="38" fontId="10" fillId="24" borderId="31" xfId="71" applyNumberFormat="1" applyFont="1" applyFill="1" applyBorder="1" applyAlignment="1" applyProtection="1">
      <alignment horizontal="center" vertical="center"/>
      <protection/>
    </xf>
    <xf numFmtId="0" fontId="81" fillId="26" borderId="30" xfId="71" applyFont="1" applyFill="1" applyBorder="1" applyAlignment="1" applyProtection="1">
      <alignment horizontal="center" vertical="center"/>
      <protection/>
    </xf>
    <xf numFmtId="0" fontId="81" fillId="26" borderId="45" xfId="71" applyFont="1" applyFill="1" applyBorder="1" applyAlignment="1" applyProtection="1">
      <alignment horizontal="center" vertical="center"/>
      <protection/>
    </xf>
    <xf numFmtId="0" fontId="81" fillId="26" borderId="31" xfId="71" applyFont="1" applyFill="1" applyBorder="1" applyAlignment="1" applyProtection="1">
      <alignment horizontal="center" vertical="center"/>
      <protection/>
    </xf>
    <xf numFmtId="0" fontId="29" fillId="24" borderId="0" xfId="54" applyFont="1" applyFill="1" applyBorder="1" applyAlignment="1" applyProtection="1">
      <alignment horizontal="center"/>
      <protection/>
    </xf>
    <xf numFmtId="0" fontId="128" fillId="24" borderId="118" xfId="55" applyFont="1" applyFill="1" applyBorder="1" applyAlignment="1" applyProtection="1">
      <alignment horizontal="center"/>
      <protection/>
    </xf>
    <xf numFmtId="0" fontId="128" fillId="24" borderId="138" xfId="55" applyFont="1" applyFill="1" applyBorder="1" applyAlignment="1" applyProtection="1">
      <alignment horizontal="center"/>
      <protection/>
    </xf>
    <xf numFmtId="0" fontId="7" fillId="24" borderId="0" xfId="51" applyFont="1" applyFill="1" applyAlignment="1" applyProtection="1" quotePrefix="1">
      <alignment horizontal="center"/>
      <protection/>
    </xf>
    <xf numFmtId="208" fontId="132" fillId="17" borderId="0" xfId="51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4" xfId="54"/>
    <cellStyle name="Normal_B3_2013" xfId="55"/>
    <cellStyle name="Normal_COA-2001-ZAPOVED-No-81-29012002-ANNEX" xfId="56"/>
    <cellStyle name="Normal_Spravka-&amp;-69-05-2011-MAKET-entity" xfId="57"/>
    <cellStyle name="Normal_TRIAL-BALANCE-2001-MAKET" xfId="58"/>
    <cellStyle name="Normal_ZADACHA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146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568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5"/>
      <c r="P1" s="565"/>
      <c r="Q1" s="565"/>
      <c r="R1" s="565"/>
      <c r="S1" s="565"/>
      <c r="T1" s="565"/>
      <c r="U1" s="566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28">
        <f>+'Cash-Flow-2021-Leva'!P5</f>
        <v>2021</v>
      </c>
      <c r="M2" s="628"/>
      <c r="N2" s="99"/>
      <c r="O2" s="567"/>
      <c r="P2" s="567"/>
      <c r="Q2" s="567"/>
      <c r="R2" s="567"/>
      <c r="S2" s="567"/>
      <c r="T2" s="567"/>
      <c r="U2" s="567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567"/>
      <c r="P3" s="567"/>
      <c r="Q3" s="567"/>
      <c r="R3" s="567"/>
      <c r="S3" s="567"/>
      <c r="T3" s="567"/>
      <c r="U3" s="567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567"/>
      <c r="P4" s="567"/>
      <c r="Q4" s="567"/>
      <c r="R4" s="567"/>
      <c r="S4" s="567"/>
      <c r="T4" s="567"/>
      <c r="U4" s="567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567"/>
      <c r="P5" s="567"/>
      <c r="Q5" s="567"/>
      <c r="R5" s="567"/>
      <c r="S5" s="567"/>
      <c r="T5" s="567"/>
      <c r="U5" s="567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567"/>
      <c r="P6" s="567"/>
      <c r="Q6" s="567"/>
      <c r="R6" s="567"/>
      <c r="S6" s="567"/>
      <c r="T6" s="567"/>
      <c r="U6" s="567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15">
        <f>+'Cash-Flow-2021-Leva'!P5</f>
        <v>2021</v>
      </c>
      <c r="I7" s="615"/>
      <c r="J7" s="66" t="s">
        <v>356</v>
      </c>
      <c r="K7" s="66"/>
      <c r="L7" s="66"/>
      <c r="M7" s="66"/>
      <c r="N7" s="67"/>
      <c r="O7" s="567"/>
      <c r="P7" s="567"/>
      <c r="Q7" s="567"/>
      <c r="R7" s="567"/>
      <c r="S7" s="567"/>
      <c r="T7" s="567"/>
      <c r="U7" s="567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567"/>
      <c r="P8" s="567"/>
      <c r="Q8" s="567"/>
      <c r="R8" s="567"/>
      <c r="S8" s="567"/>
      <c r="T8" s="567"/>
      <c r="U8" s="567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567"/>
      <c r="P9" s="567"/>
      <c r="Q9" s="567"/>
      <c r="R9" s="567"/>
      <c r="S9" s="567"/>
      <c r="T9" s="567"/>
      <c r="U9" s="567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567"/>
      <c r="P10" s="567"/>
      <c r="Q10" s="567"/>
      <c r="R10" s="567"/>
      <c r="S10" s="567"/>
      <c r="T10" s="567"/>
      <c r="U10" s="567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3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567"/>
      <c r="P11" s="567"/>
      <c r="Q11" s="567"/>
      <c r="R11" s="567"/>
      <c r="S11" s="567"/>
      <c r="T11" s="567"/>
      <c r="U11" s="567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567"/>
      <c r="P12" s="567"/>
      <c r="Q12" s="567"/>
      <c r="R12" s="567"/>
      <c r="S12" s="567"/>
      <c r="T12" s="567"/>
      <c r="U12" s="567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569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567"/>
      <c r="P13" s="567"/>
      <c r="Q13" s="567"/>
      <c r="R13" s="567"/>
      <c r="S13" s="567"/>
      <c r="T13" s="567"/>
      <c r="U13" s="567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569" t="s">
        <v>299</v>
      </c>
      <c r="E14" s="66"/>
      <c r="F14" s="66"/>
      <c r="G14" s="66"/>
      <c r="H14" s="570">
        <f>+H7</f>
        <v>2021</v>
      </c>
      <c r="I14" s="569" t="s">
        <v>300</v>
      </c>
      <c r="J14" s="569"/>
      <c r="K14" s="66"/>
      <c r="L14" s="66"/>
      <c r="M14" s="66"/>
      <c r="N14" s="67"/>
      <c r="O14" s="567"/>
      <c r="P14" s="567"/>
      <c r="Q14" s="567"/>
      <c r="R14" s="567"/>
      <c r="S14" s="567"/>
      <c r="T14" s="567"/>
      <c r="U14" s="567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569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567"/>
      <c r="P15" s="567"/>
      <c r="Q15" s="567"/>
      <c r="R15" s="567"/>
      <c r="S15" s="567"/>
      <c r="T15" s="567"/>
      <c r="U15" s="567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567"/>
      <c r="P16" s="567"/>
      <c r="Q16" s="567"/>
      <c r="R16" s="567"/>
      <c r="S16" s="567"/>
      <c r="T16" s="567"/>
      <c r="U16" s="567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31" t="s">
        <v>363</v>
      </c>
      <c r="E17" s="571">
        <f>+H7-1</f>
        <v>2020</v>
      </c>
      <c r="F17" s="431" t="s">
        <v>364</v>
      </c>
      <c r="G17" s="66"/>
      <c r="H17" s="66"/>
      <c r="I17" s="66"/>
      <c r="J17" s="431"/>
      <c r="K17" s="66"/>
      <c r="L17" s="66"/>
      <c r="M17" s="66"/>
      <c r="N17" s="67"/>
      <c r="O17" s="567"/>
      <c r="P17" s="567"/>
      <c r="Q17" s="567"/>
      <c r="R17" s="567"/>
      <c r="S17" s="567"/>
      <c r="T17" s="567"/>
      <c r="U17" s="567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567"/>
      <c r="P18" s="567"/>
      <c r="Q18" s="567"/>
      <c r="R18" s="567"/>
      <c r="S18" s="567"/>
      <c r="T18" s="567"/>
      <c r="U18" s="567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569" t="s">
        <v>366</v>
      </c>
      <c r="E19" s="66"/>
      <c r="F19" s="66"/>
      <c r="G19" s="66"/>
      <c r="H19" s="66"/>
      <c r="I19" s="66"/>
      <c r="J19" s="66"/>
      <c r="K19" s="66"/>
      <c r="L19" s="572">
        <f>+H7-1</f>
        <v>2020</v>
      </c>
      <c r="M19" s="66"/>
      <c r="N19" s="67"/>
      <c r="O19" s="567"/>
      <c r="P19" s="567"/>
      <c r="Q19" s="567"/>
      <c r="R19" s="567"/>
      <c r="S19" s="567"/>
      <c r="T19" s="567"/>
      <c r="U19" s="567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67"/>
      <c r="P20" s="567"/>
      <c r="Q20" s="567"/>
      <c r="R20" s="567"/>
      <c r="S20" s="567"/>
      <c r="T20" s="567"/>
      <c r="U20" s="567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569" t="s">
        <v>299</v>
      </c>
      <c r="E21" s="66"/>
      <c r="F21" s="66"/>
      <c r="G21" s="66"/>
      <c r="H21" s="571">
        <f>+H7-1</f>
        <v>2020</v>
      </c>
      <c r="I21" s="569" t="s">
        <v>300</v>
      </c>
      <c r="J21" s="569"/>
      <c r="K21" s="66"/>
      <c r="L21" s="66"/>
      <c r="M21" s="66"/>
      <c r="N21" s="67"/>
      <c r="O21" s="567"/>
      <c r="P21" s="567"/>
      <c r="Q21" s="567"/>
      <c r="R21" s="567"/>
      <c r="S21" s="567"/>
      <c r="T21" s="567"/>
      <c r="U21" s="567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569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567"/>
      <c r="P22" s="567"/>
      <c r="Q22" s="567"/>
      <c r="R22" s="567"/>
      <c r="S22" s="567"/>
      <c r="T22" s="567"/>
      <c r="U22" s="567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567"/>
      <c r="P23" s="567"/>
      <c r="Q23" s="567"/>
      <c r="R23" s="567"/>
      <c r="S23" s="567"/>
      <c r="T23" s="567"/>
      <c r="U23" s="567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569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567"/>
      <c r="P24" s="567"/>
      <c r="Q24" s="567"/>
      <c r="R24" s="567"/>
      <c r="S24" s="567"/>
      <c r="T24" s="567"/>
      <c r="U24" s="567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3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567"/>
      <c r="P25" s="567"/>
      <c r="Q25" s="567"/>
      <c r="R25" s="567"/>
      <c r="S25" s="567"/>
      <c r="T25" s="567"/>
      <c r="U25" s="567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567"/>
      <c r="P26" s="567"/>
      <c r="Q26" s="567"/>
      <c r="R26" s="567"/>
      <c r="S26" s="567"/>
      <c r="T26" s="567"/>
      <c r="U26" s="567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567"/>
      <c r="P27" s="567"/>
      <c r="Q27" s="567"/>
      <c r="R27" s="567"/>
      <c r="S27" s="567"/>
      <c r="T27" s="567"/>
      <c r="U27" s="567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567"/>
      <c r="P28" s="567"/>
      <c r="Q28" s="567"/>
      <c r="R28" s="567"/>
      <c r="S28" s="567"/>
      <c r="T28" s="567"/>
      <c r="U28" s="567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567"/>
      <c r="P29" s="567"/>
      <c r="Q29" s="567"/>
      <c r="R29" s="567"/>
      <c r="S29" s="567"/>
      <c r="T29" s="567"/>
      <c r="U29" s="567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31">
        <f>+'Cash-Flow-2021-Leva'!P5</f>
        <v>2021</v>
      </c>
      <c r="G30" s="631"/>
      <c r="H30" s="631"/>
      <c r="I30" s="631"/>
      <c r="J30" s="66"/>
      <c r="K30" s="66"/>
      <c r="L30" s="66"/>
      <c r="M30" s="66"/>
      <c r="N30" s="67"/>
      <c r="O30" s="567"/>
      <c r="P30" s="567"/>
      <c r="Q30" s="567"/>
      <c r="R30" s="567"/>
      <c r="S30" s="567"/>
      <c r="T30" s="567"/>
      <c r="U30" s="567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567"/>
      <c r="P31" s="567"/>
      <c r="Q31" s="567"/>
      <c r="R31" s="567"/>
      <c r="S31" s="567"/>
      <c r="T31" s="567"/>
      <c r="U31" s="567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567"/>
      <c r="P32" s="567"/>
      <c r="Q32" s="567"/>
      <c r="R32" s="567"/>
      <c r="S32" s="567"/>
      <c r="T32" s="567"/>
      <c r="U32" s="567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31" t="s">
        <v>374</v>
      </c>
      <c r="E33" s="66"/>
      <c r="F33" s="66"/>
      <c r="G33" s="66"/>
      <c r="H33" s="66"/>
      <c r="I33" s="66"/>
      <c r="J33" s="66"/>
      <c r="K33" s="563">
        <f>+H7</f>
        <v>2021</v>
      </c>
      <c r="L33" s="573"/>
      <c r="M33" s="66"/>
      <c r="N33" s="74"/>
      <c r="O33" s="567"/>
      <c r="P33" s="567"/>
      <c r="Q33" s="567"/>
      <c r="R33" s="567"/>
      <c r="S33" s="567"/>
      <c r="T33" s="567"/>
      <c r="U33" s="567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567"/>
      <c r="P34" s="567"/>
      <c r="Q34" s="567"/>
      <c r="R34" s="567"/>
      <c r="S34" s="567"/>
      <c r="T34" s="567"/>
      <c r="U34" s="567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3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567"/>
      <c r="P35" s="567"/>
      <c r="Q35" s="567"/>
      <c r="R35" s="567"/>
      <c r="S35" s="567"/>
      <c r="T35" s="567"/>
      <c r="U35" s="567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569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567"/>
      <c r="P36" s="567"/>
      <c r="Q36" s="567"/>
      <c r="R36" s="567"/>
      <c r="S36" s="567"/>
      <c r="T36" s="567"/>
      <c r="U36" s="567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31" t="s">
        <v>265</v>
      </c>
      <c r="E37" s="66"/>
      <c r="F37" s="66"/>
      <c r="G37" s="623">
        <f>+H7</f>
        <v>2021</v>
      </c>
      <c r="H37" s="623"/>
      <c r="I37" s="66"/>
      <c r="J37" s="66"/>
      <c r="K37" s="66"/>
      <c r="L37" s="66"/>
      <c r="M37" s="66"/>
      <c r="N37" s="67"/>
      <c r="O37" s="567"/>
      <c r="P37" s="567"/>
      <c r="Q37" s="567"/>
      <c r="R37" s="567"/>
      <c r="S37" s="567"/>
      <c r="T37" s="567"/>
      <c r="U37" s="567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567"/>
      <c r="P38" s="567"/>
      <c r="Q38" s="567"/>
      <c r="R38" s="567"/>
      <c r="S38" s="567"/>
      <c r="T38" s="567"/>
      <c r="U38" s="567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31" t="s">
        <v>379</v>
      </c>
      <c r="E39" s="66"/>
      <c r="F39" s="574"/>
      <c r="G39" s="574"/>
      <c r="H39" s="574"/>
      <c r="I39" s="544"/>
      <c r="J39" s="563">
        <f>+H7</f>
        <v>2021</v>
      </c>
      <c r="K39" s="66"/>
      <c r="L39" s="66"/>
      <c r="M39" s="66"/>
      <c r="N39" s="74"/>
      <c r="O39" s="567"/>
      <c r="P39" s="567"/>
      <c r="Q39" s="567"/>
      <c r="R39" s="567"/>
      <c r="S39" s="567"/>
      <c r="T39" s="567"/>
      <c r="U39" s="567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14">
        <f>+F30-1</f>
        <v>2020</v>
      </c>
      <c r="M40" s="614"/>
      <c r="N40" s="74"/>
      <c r="O40" s="567"/>
      <c r="P40" s="567"/>
      <c r="Q40" s="567"/>
      <c r="R40" s="567"/>
      <c r="S40" s="567"/>
      <c r="T40" s="567"/>
      <c r="U40" s="567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31" t="s">
        <v>268</v>
      </c>
      <c r="E41" s="66"/>
      <c r="F41" s="574"/>
      <c r="G41" s="574"/>
      <c r="H41" s="574"/>
      <c r="I41" s="544"/>
      <c r="J41" s="563">
        <f>+H7-1</f>
        <v>2020</v>
      </c>
      <c r="K41" s="66" t="s">
        <v>266</v>
      </c>
      <c r="L41" s="66"/>
      <c r="M41" s="66"/>
      <c r="N41" s="74"/>
      <c r="O41" s="567"/>
      <c r="P41" s="567"/>
      <c r="Q41" s="567"/>
      <c r="R41" s="567"/>
      <c r="S41" s="567"/>
      <c r="T41" s="567"/>
      <c r="U41" s="567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31" t="s">
        <v>267</v>
      </c>
      <c r="E42" s="66"/>
      <c r="F42" s="574"/>
      <c r="G42" s="629">
        <f>+H7-1</f>
        <v>2020</v>
      </c>
      <c r="H42" s="629"/>
      <c r="I42" s="575" t="s">
        <v>381</v>
      </c>
      <c r="J42" s="574"/>
      <c r="K42" s="66"/>
      <c r="L42" s="66"/>
      <c r="M42" s="66"/>
      <c r="N42" s="74"/>
      <c r="O42" s="567"/>
      <c r="P42" s="567"/>
      <c r="Q42" s="567"/>
      <c r="R42" s="567"/>
      <c r="S42" s="567"/>
      <c r="T42" s="567"/>
      <c r="U42" s="567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569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567"/>
      <c r="P43" s="567"/>
      <c r="Q43" s="567"/>
      <c r="R43" s="567"/>
      <c r="S43" s="567"/>
      <c r="T43" s="567"/>
      <c r="U43" s="567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569" t="s">
        <v>383</v>
      </c>
      <c r="E44" s="66"/>
      <c r="F44" s="66"/>
      <c r="G44" s="66"/>
      <c r="H44" s="66"/>
      <c r="I44" s="66"/>
      <c r="J44" s="66"/>
      <c r="K44" s="66"/>
      <c r="L44" s="572">
        <f>+H7-1</f>
        <v>2020</v>
      </c>
      <c r="M44" s="66"/>
      <c r="N44" s="67"/>
      <c r="O44" s="567"/>
      <c r="P44" s="567"/>
      <c r="Q44" s="567"/>
      <c r="R44" s="567"/>
      <c r="S44" s="567"/>
      <c r="T44" s="567"/>
      <c r="U44" s="567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569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567"/>
      <c r="P45" s="567"/>
      <c r="Q45" s="567"/>
      <c r="R45" s="567"/>
      <c r="S45" s="567"/>
      <c r="T45" s="567"/>
      <c r="U45" s="567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569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567"/>
      <c r="P46" s="567"/>
      <c r="Q46" s="567"/>
      <c r="R46" s="567"/>
      <c r="S46" s="567"/>
      <c r="T46" s="567"/>
      <c r="U46" s="567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569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567"/>
      <c r="P47" s="567"/>
      <c r="Q47" s="567"/>
      <c r="R47" s="567"/>
      <c r="S47" s="567"/>
      <c r="T47" s="567"/>
      <c r="U47" s="567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569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567"/>
      <c r="P48" s="567"/>
      <c r="Q48" s="567"/>
      <c r="R48" s="567"/>
      <c r="S48" s="567"/>
      <c r="T48" s="567"/>
      <c r="U48" s="567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569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567"/>
      <c r="P49" s="567"/>
      <c r="Q49" s="567"/>
      <c r="R49" s="567"/>
      <c r="S49" s="567"/>
      <c r="T49" s="567"/>
      <c r="U49" s="567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569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567"/>
      <c r="P50" s="567"/>
      <c r="Q50" s="567"/>
      <c r="R50" s="567"/>
      <c r="S50" s="567"/>
      <c r="T50" s="567"/>
      <c r="U50" s="567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569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567"/>
      <c r="P51" s="567"/>
      <c r="Q51" s="567"/>
      <c r="R51" s="567"/>
      <c r="S51" s="567"/>
      <c r="T51" s="567"/>
      <c r="U51" s="567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569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567"/>
      <c r="P52" s="567"/>
      <c r="Q52" s="567"/>
      <c r="R52" s="567"/>
      <c r="S52" s="567"/>
      <c r="T52" s="567"/>
      <c r="U52" s="567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576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567"/>
      <c r="P53" s="567"/>
      <c r="Q53" s="567"/>
      <c r="R53" s="567"/>
      <c r="S53" s="567"/>
      <c r="T53" s="567"/>
      <c r="U53" s="567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576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567"/>
      <c r="P54" s="567"/>
      <c r="Q54" s="567"/>
      <c r="R54" s="567"/>
      <c r="S54" s="567"/>
      <c r="T54" s="567"/>
      <c r="U54" s="567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576" t="s">
        <v>335</v>
      </c>
      <c r="E55" s="66"/>
      <c r="F55" s="66"/>
      <c r="G55" s="66"/>
      <c r="H55" s="66"/>
      <c r="I55" s="66"/>
      <c r="J55" s="510"/>
      <c r="K55" s="626"/>
      <c r="L55" s="626"/>
      <c r="M55" s="66"/>
      <c r="N55" s="74"/>
      <c r="O55" s="567"/>
      <c r="P55" s="567"/>
      <c r="Q55" s="567"/>
      <c r="R55" s="567"/>
      <c r="S55" s="567"/>
      <c r="T55" s="567"/>
      <c r="U55" s="567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576" t="s">
        <v>387</v>
      </c>
      <c r="E56" s="66"/>
      <c r="F56" s="66"/>
      <c r="G56" s="66"/>
      <c r="H56" s="66"/>
      <c r="I56" s="66"/>
      <c r="J56" s="510"/>
      <c r="K56" s="627">
        <f>+H7</f>
        <v>2021</v>
      </c>
      <c r="L56" s="627"/>
      <c r="M56" s="66"/>
      <c r="N56" s="74"/>
      <c r="O56" s="567"/>
      <c r="P56" s="567"/>
      <c r="Q56" s="567"/>
      <c r="R56" s="567"/>
      <c r="S56" s="567"/>
      <c r="T56" s="567"/>
      <c r="U56" s="567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576" t="s">
        <v>336</v>
      </c>
      <c r="E57" s="66"/>
      <c r="F57" s="66"/>
      <c r="G57" s="66"/>
      <c r="H57" s="66"/>
      <c r="I57" s="623">
        <f>+H7</f>
        <v>2021</v>
      </c>
      <c r="J57" s="623"/>
      <c r="K57" s="577" t="s">
        <v>388</v>
      </c>
      <c r="L57" s="617">
        <f>+H7</f>
        <v>2021</v>
      </c>
      <c r="M57" s="617"/>
      <c r="N57" s="511"/>
      <c r="O57" s="567"/>
      <c r="P57" s="567"/>
      <c r="Q57" s="567"/>
      <c r="R57" s="567"/>
      <c r="S57" s="567"/>
      <c r="T57" s="567"/>
      <c r="U57" s="567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64"/>
      <c r="N58" s="511"/>
      <c r="O58" s="567"/>
      <c r="P58" s="567"/>
      <c r="Q58" s="567"/>
      <c r="R58" s="567"/>
      <c r="S58" s="567"/>
      <c r="T58" s="567"/>
      <c r="U58" s="567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578" t="s">
        <v>389</v>
      </c>
      <c r="E59" s="618">
        <f>+H7</f>
        <v>2021</v>
      </c>
      <c r="F59" s="618"/>
      <c r="G59" s="618"/>
      <c r="H59" s="618"/>
      <c r="I59" s="618"/>
      <c r="J59" s="618"/>
      <c r="K59" s="579" t="s">
        <v>390</v>
      </c>
      <c r="L59" s="512"/>
      <c r="M59" s="66"/>
      <c r="N59" s="74"/>
      <c r="O59" s="567"/>
      <c r="P59" s="567"/>
      <c r="Q59" s="567"/>
      <c r="R59" s="567"/>
      <c r="S59" s="567"/>
      <c r="T59" s="567"/>
      <c r="U59" s="567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580" t="s">
        <v>391</v>
      </c>
      <c r="E60" s="620">
        <f>+H7</f>
        <v>2021</v>
      </c>
      <c r="F60" s="620"/>
      <c r="G60" s="620"/>
      <c r="H60" s="620"/>
      <c r="I60" s="620"/>
      <c r="J60" s="620"/>
      <c r="K60" s="581" t="s">
        <v>392</v>
      </c>
      <c r="L60" s="513"/>
      <c r="M60" s="66"/>
      <c r="N60" s="74"/>
      <c r="O60" s="567"/>
      <c r="P60" s="567"/>
      <c r="Q60" s="567"/>
      <c r="R60" s="567"/>
      <c r="S60" s="567"/>
      <c r="T60" s="567"/>
      <c r="U60" s="567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582" t="s">
        <v>393</v>
      </c>
      <c r="E61" s="624">
        <f>+H7</f>
        <v>2021</v>
      </c>
      <c r="F61" s="624"/>
      <c r="G61" s="624"/>
      <c r="H61" s="624"/>
      <c r="I61" s="624"/>
      <c r="J61" s="624"/>
      <c r="K61" s="583" t="s">
        <v>394</v>
      </c>
      <c r="L61" s="514"/>
      <c r="M61" s="66"/>
      <c r="N61" s="74"/>
      <c r="O61" s="567"/>
      <c r="P61" s="567"/>
      <c r="Q61" s="567"/>
      <c r="R61" s="567"/>
      <c r="S61" s="567"/>
      <c r="T61" s="567"/>
      <c r="U61" s="567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576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567"/>
      <c r="P62" s="567"/>
      <c r="Q62" s="567"/>
      <c r="R62" s="567"/>
      <c r="S62" s="567"/>
      <c r="T62" s="567"/>
      <c r="U62" s="567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576" t="s">
        <v>395</v>
      </c>
      <c r="E63" s="66"/>
      <c r="F63" s="66"/>
      <c r="G63" s="66"/>
      <c r="H63" s="66"/>
      <c r="I63" s="66"/>
      <c r="J63" s="510"/>
      <c r="K63" s="510"/>
      <c r="L63" s="563">
        <f>+H7</f>
        <v>2021</v>
      </c>
      <c r="M63" s="66"/>
      <c r="N63" s="74"/>
      <c r="O63" s="567"/>
      <c r="P63" s="567"/>
      <c r="Q63" s="567"/>
      <c r="R63" s="567"/>
      <c r="S63" s="567"/>
      <c r="T63" s="567"/>
      <c r="U63" s="567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576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567"/>
      <c r="P64" s="567"/>
      <c r="Q64" s="567"/>
      <c r="R64" s="567"/>
      <c r="S64" s="567"/>
      <c r="T64" s="567"/>
      <c r="U64" s="567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49" t="s">
        <v>337</v>
      </c>
      <c r="E65" s="550"/>
      <c r="F65" s="550"/>
      <c r="G65" s="550"/>
      <c r="H65" s="550"/>
      <c r="I65" s="550"/>
      <c r="J65" s="550"/>
      <c r="K65" s="545"/>
      <c r="L65" s="546"/>
      <c r="M65" s="66"/>
      <c r="N65" s="74"/>
      <c r="O65" s="567"/>
      <c r="P65" s="567"/>
      <c r="Q65" s="567"/>
      <c r="R65" s="567"/>
      <c r="S65" s="567"/>
      <c r="T65" s="567"/>
      <c r="U65" s="567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51" t="s">
        <v>338</v>
      </c>
      <c r="E66" s="552"/>
      <c r="F66" s="552"/>
      <c r="G66" s="552"/>
      <c r="H66" s="552"/>
      <c r="I66" s="552"/>
      <c r="J66" s="552"/>
      <c r="K66" s="547"/>
      <c r="L66" s="548"/>
      <c r="M66" s="66"/>
      <c r="N66" s="74"/>
      <c r="O66" s="567"/>
      <c r="P66" s="567"/>
      <c r="Q66" s="567"/>
      <c r="R66" s="567"/>
      <c r="S66" s="567"/>
      <c r="T66" s="567"/>
      <c r="U66" s="567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576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567"/>
      <c r="P67" s="567"/>
      <c r="Q67" s="567"/>
      <c r="R67" s="567"/>
      <c r="S67" s="567"/>
      <c r="T67" s="567"/>
      <c r="U67" s="567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576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567"/>
      <c r="P68" s="567"/>
      <c r="Q68" s="567"/>
      <c r="R68" s="567"/>
      <c r="S68" s="567"/>
      <c r="T68" s="567"/>
      <c r="U68" s="567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576" t="s">
        <v>397</v>
      </c>
      <c r="E69" s="66"/>
      <c r="F69" s="66"/>
      <c r="G69" s="66"/>
      <c r="H69" s="66"/>
      <c r="I69" s="66"/>
      <c r="J69" s="66"/>
      <c r="K69" s="510"/>
      <c r="L69" s="510"/>
      <c r="M69" s="66"/>
      <c r="N69" s="74"/>
      <c r="O69" s="567"/>
      <c r="P69" s="567"/>
      <c r="Q69" s="567"/>
      <c r="R69" s="567"/>
      <c r="S69" s="567"/>
      <c r="T69" s="567"/>
      <c r="U69" s="567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576" t="s">
        <v>398</v>
      </c>
      <c r="E70" s="66"/>
      <c r="F70" s="66"/>
      <c r="G70" s="66"/>
      <c r="H70" s="66"/>
      <c r="I70" s="66"/>
      <c r="J70" s="66"/>
      <c r="K70" s="510"/>
      <c r="L70" s="510"/>
      <c r="M70" s="66"/>
      <c r="N70" s="74"/>
      <c r="O70" s="567"/>
      <c r="P70" s="567"/>
      <c r="Q70" s="567"/>
      <c r="R70" s="567"/>
      <c r="S70" s="567"/>
      <c r="T70" s="567"/>
      <c r="U70" s="567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576" t="s">
        <v>399</v>
      </c>
      <c r="E71" s="66"/>
      <c r="F71" s="66"/>
      <c r="G71" s="66"/>
      <c r="H71" s="66"/>
      <c r="I71" s="66"/>
      <c r="J71" s="66"/>
      <c r="K71" s="510"/>
      <c r="L71" s="510"/>
      <c r="M71" s="66"/>
      <c r="N71" s="74"/>
      <c r="O71" s="567"/>
      <c r="P71" s="567"/>
      <c r="Q71" s="567"/>
      <c r="R71" s="567"/>
      <c r="S71" s="567"/>
      <c r="T71" s="567"/>
      <c r="U71" s="567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576" t="s">
        <v>400</v>
      </c>
      <c r="E72" s="66"/>
      <c r="F72" s="66"/>
      <c r="G72" s="66"/>
      <c r="H72" s="66"/>
      <c r="I72" s="66"/>
      <c r="J72" s="66"/>
      <c r="K72" s="510"/>
      <c r="L72" s="510"/>
      <c r="M72" s="66"/>
      <c r="N72" s="74"/>
      <c r="O72" s="567"/>
      <c r="P72" s="567"/>
      <c r="Q72" s="567"/>
      <c r="R72" s="567"/>
      <c r="S72" s="567"/>
      <c r="T72" s="567"/>
      <c r="U72" s="567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576" t="s">
        <v>401</v>
      </c>
      <c r="E73" s="66"/>
      <c r="F73" s="66"/>
      <c r="G73" s="66"/>
      <c r="H73" s="66"/>
      <c r="I73" s="66"/>
      <c r="J73" s="66"/>
      <c r="K73" s="510"/>
      <c r="L73" s="510"/>
      <c r="M73" s="66"/>
      <c r="N73" s="74"/>
      <c r="O73" s="567"/>
      <c r="P73" s="567"/>
      <c r="Q73" s="567"/>
      <c r="R73" s="567"/>
      <c r="S73" s="567"/>
      <c r="T73" s="567"/>
      <c r="U73" s="567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576" t="s">
        <v>340</v>
      </c>
      <c r="E74" s="66"/>
      <c r="F74" s="66"/>
      <c r="G74" s="66"/>
      <c r="H74" s="66"/>
      <c r="I74" s="66"/>
      <c r="J74" s="66"/>
      <c r="K74" s="510"/>
      <c r="L74" s="510"/>
      <c r="M74" s="66"/>
      <c r="N74" s="74"/>
      <c r="O74" s="567"/>
      <c r="P74" s="567"/>
      <c r="Q74" s="567"/>
      <c r="R74" s="567"/>
      <c r="S74" s="567"/>
      <c r="T74" s="567"/>
      <c r="U74" s="567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569" t="s">
        <v>402</v>
      </c>
      <c r="E75" s="66"/>
      <c r="F75" s="66"/>
      <c r="G75" s="66"/>
      <c r="H75" s="543"/>
      <c r="I75" s="625">
        <f>+H7</f>
        <v>2021</v>
      </c>
      <c r="J75" s="625"/>
      <c r="K75" s="66" t="s">
        <v>341</v>
      </c>
      <c r="L75" s="66"/>
      <c r="M75" s="66"/>
      <c r="N75" s="74"/>
      <c r="O75" s="567"/>
      <c r="P75" s="567"/>
      <c r="Q75" s="567"/>
      <c r="R75" s="567"/>
      <c r="S75" s="567"/>
      <c r="T75" s="567"/>
      <c r="U75" s="567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576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567"/>
      <c r="P76" s="567"/>
      <c r="Q76" s="567"/>
      <c r="R76" s="567"/>
      <c r="S76" s="567"/>
      <c r="T76" s="567"/>
      <c r="U76" s="567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567"/>
      <c r="P77" s="567"/>
      <c r="Q77" s="567"/>
      <c r="R77" s="567"/>
      <c r="S77" s="567"/>
      <c r="T77" s="567"/>
      <c r="U77" s="567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576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567"/>
      <c r="P78" s="567"/>
      <c r="Q78" s="567"/>
      <c r="R78" s="567"/>
      <c r="S78" s="567"/>
      <c r="T78" s="567"/>
      <c r="U78" s="567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576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567"/>
      <c r="P79" s="567"/>
      <c r="Q79" s="567"/>
      <c r="R79" s="567"/>
      <c r="S79" s="567"/>
      <c r="T79" s="567"/>
      <c r="U79" s="567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576" t="s">
        <v>335</v>
      </c>
      <c r="E80" s="66"/>
      <c r="F80" s="66"/>
      <c r="G80" s="66"/>
      <c r="H80" s="66"/>
      <c r="I80" s="66"/>
      <c r="J80" s="510"/>
      <c r="K80" s="626"/>
      <c r="L80" s="626"/>
      <c r="M80" s="66"/>
      <c r="N80" s="74"/>
      <c r="O80" s="567"/>
      <c r="P80" s="567"/>
      <c r="Q80" s="567"/>
      <c r="R80" s="567"/>
      <c r="S80" s="567"/>
      <c r="T80" s="567"/>
      <c r="U80" s="567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576" t="s">
        <v>387</v>
      </c>
      <c r="E81" s="66"/>
      <c r="F81" s="66"/>
      <c r="G81" s="66"/>
      <c r="H81" s="66"/>
      <c r="I81" s="66"/>
      <c r="J81" s="510"/>
      <c r="K81" s="627">
        <f>+H7</f>
        <v>2021</v>
      </c>
      <c r="L81" s="627"/>
      <c r="M81" s="66"/>
      <c r="N81" s="74"/>
      <c r="O81" s="567"/>
      <c r="P81" s="567"/>
      <c r="Q81" s="567"/>
      <c r="R81" s="567"/>
      <c r="S81" s="567"/>
      <c r="T81" s="567"/>
      <c r="U81" s="567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576" t="s">
        <v>336</v>
      </c>
      <c r="E82" s="66"/>
      <c r="F82" s="66"/>
      <c r="G82" s="66"/>
      <c r="H82" s="66"/>
      <c r="I82" s="623">
        <f>+H7</f>
        <v>2021</v>
      </c>
      <c r="J82" s="623"/>
      <c r="K82" s="577" t="s">
        <v>405</v>
      </c>
      <c r="L82" s="617">
        <f>+H7</f>
        <v>2021</v>
      </c>
      <c r="M82" s="617"/>
      <c r="N82" s="511"/>
      <c r="O82" s="567"/>
      <c r="P82" s="567"/>
      <c r="Q82" s="567"/>
      <c r="R82" s="567"/>
      <c r="S82" s="567"/>
      <c r="T82" s="567"/>
      <c r="U82" s="567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64"/>
      <c r="N83" s="511"/>
      <c r="O83" s="567"/>
      <c r="P83" s="567"/>
      <c r="Q83" s="567"/>
      <c r="R83" s="567"/>
      <c r="S83" s="567"/>
      <c r="T83" s="567"/>
      <c r="U83" s="567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578" t="s">
        <v>389</v>
      </c>
      <c r="E84" s="619">
        <f>+H7</f>
        <v>2021</v>
      </c>
      <c r="F84" s="619"/>
      <c r="G84" s="619"/>
      <c r="H84" s="619"/>
      <c r="I84" s="619"/>
      <c r="J84" s="619"/>
      <c r="K84" s="579" t="s">
        <v>406</v>
      </c>
      <c r="L84" s="512"/>
      <c r="M84" s="66"/>
      <c r="N84" s="74"/>
      <c r="O84" s="567"/>
      <c r="P84" s="567"/>
      <c r="Q84" s="567"/>
      <c r="R84" s="567"/>
      <c r="S84" s="567"/>
      <c r="T84" s="567"/>
      <c r="U84" s="567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580" t="s">
        <v>391</v>
      </c>
      <c r="E85" s="621">
        <f>+H7</f>
        <v>2021</v>
      </c>
      <c r="F85" s="621"/>
      <c r="G85" s="621"/>
      <c r="H85" s="621"/>
      <c r="I85" s="621"/>
      <c r="J85" s="621"/>
      <c r="K85" s="581" t="s">
        <v>407</v>
      </c>
      <c r="L85" s="513"/>
      <c r="M85" s="66"/>
      <c r="N85" s="74"/>
      <c r="O85" s="567"/>
      <c r="P85" s="567"/>
      <c r="Q85" s="567"/>
      <c r="R85" s="567"/>
      <c r="S85" s="567"/>
      <c r="T85" s="567"/>
      <c r="U85" s="567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582" t="s">
        <v>393</v>
      </c>
      <c r="E86" s="622">
        <f>+H7</f>
        <v>2021</v>
      </c>
      <c r="F86" s="622"/>
      <c r="G86" s="622"/>
      <c r="H86" s="622"/>
      <c r="I86" s="622"/>
      <c r="J86" s="622"/>
      <c r="K86" s="583" t="s">
        <v>408</v>
      </c>
      <c r="L86" s="514"/>
      <c r="M86" s="66"/>
      <c r="N86" s="74"/>
      <c r="O86" s="567"/>
      <c r="P86" s="567"/>
      <c r="Q86" s="567"/>
      <c r="R86" s="567"/>
      <c r="S86" s="567"/>
      <c r="T86" s="567"/>
      <c r="U86" s="567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576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567"/>
      <c r="P87" s="567"/>
      <c r="Q87" s="567"/>
      <c r="R87" s="567"/>
      <c r="S87" s="567"/>
      <c r="T87" s="567"/>
      <c r="U87" s="567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576" t="s">
        <v>409</v>
      </c>
      <c r="E88" s="66"/>
      <c r="F88" s="66"/>
      <c r="G88" s="66"/>
      <c r="H88" s="66"/>
      <c r="I88" s="66"/>
      <c r="J88" s="510"/>
      <c r="K88" s="510"/>
      <c r="L88" s="563">
        <f>+H7</f>
        <v>2021</v>
      </c>
      <c r="M88" s="66"/>
      <c r="N88" s="74"/>
      <c r="O88" s="567"/>
      <c r="P88" s="567"/>
      <c r="Q88" s="567"/>
      <c r="R88" s="567"/>
      <c r="S88" s="567"/>
      <c r="T88" s="567"/>
      <c r="U88" s="567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576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567"/>
      <c r="P89" s="567"/>
      <c r="Q89" s="567"/>
      <c r="R89" s="567"/>
      <c r="S89" s="567"/>
      <c r="T89" s="567"/>
      <c r="U89" s="567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49" t="s">
        <v>337</v>
      </c>
      <c r="E90" s="550"/>
      <c r="F90" s="550"/>
      <c r="G90" s="550"/>
      <c r="H90" s="550"/>
      <c r="I90" s="550"/>
      <c r="J90" s="550"/>
      <c r="K90" s="545"/>
      <c r="L90" s="546"/>
      <c r="M90" s="66"/>
      <c r="N90" s="74"/>
      <c r="O90" s="567"/>
      <c r="P90" s="567"/>
      <c r="Q90" s="567"/>
      <c r="R90" s="567"/>
      <c r="S90" s="567"/>
      <c r="T90" s="567"/>
      <c r="U90" s="567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51" t="s">
        <v>338</v>
      </c>
      <c r="E91" s="552"/>
      <c r="F91" s="552"/>
      <c r="G91" s="552"/>
      <c r="H91" s="552"/>
      <c r="I91" s="552"/>
      <c r="J91" s="552"/>
      <c r="K91" s="547"/>
      <c r="L91" s="548"/>
      <c r="M91" s="66"/>
      <c r="N91" s="74"/>
      <c r="O91" s="567"/>
      <c r="P91" s="567"/>
      <c r="Q91" s="567"/>
      <c r="R91" s="567"/>
      <c r="S91" s="567"/>
      <c r="T91" s="567"/>
      <c r="U91" s="567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576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567"/>
      <c r="P92" s="567"/>
      <c r="Q92" s="567"/>
      <c r="R92" s="567"/>
      <c r="S92" s="567"/>
      <c r="T92" s="567"/>
      <c r="U92" s="567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569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567"/>
      <c r="P93" s="567"/>
      <c r="Q93" s="567"/>
      <c r="R93" s="567"/>
      <c r="S93" s="567"/>
      <c r="T93" s="567"/>
      <c r="U93" s="567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576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567"/>
      <c r="P94" s="567"/>
      <c r="Q94" s="567"/>
      <c r="R94" s="567"/>
      <c r="S94" s="567"/>
      <c r="T94" s="567"/>
      <c r="U94" s="567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576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567"/>
      <c r="P95" s="567"/>
      <c r="Q95" s="567"/>
      <c r="R95" s="567"/>
      <c r="S95" s="567"/>
      <c r="T95" s="567"/>
      <c r="U95" s="567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576" t="s">
        <v>335</v>
      </c>
      <c r="E96" s="66"/>
      <c r="F96" s="66"/>
      <c r="G96" s="66"/>
      <c r="H96" s="66"/>
      <c r="I96" s="66"/>
      <c r="J96" s="510"/>
      <c r="K96" s="626"/>
      <c r="L96" s="626"/>
      <c r="M96" s="66"/>
      <c r="N96" s="74"/>
      <c r="O96" s="567"/>
      <c r="P96" s="567"/>
      <c r="Q96" s="567"/>
      <c r="R96" s="567"/>
      <c r="S96" s="567"/>
      <c r="T96" s="567"/>
      <c r="U96" s="567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576" t="s">
        <v>387</v>
      </c>
      <c r="E97" s="66"/>
      <c r="F97" s="66"/>
      <c r="G97" s="66"/>
      <c r="H97" s="66"/>
      <c r="I97" s="66"/>
      <c r="J97" s="510"/>
      <c r="K97" s="627">
        <f>+H7-1</f>
        <v>2020</v>
      </c>
      <c r="L97" s="627"/>
      <c r="M97" s="66"/>
      <c r="N97" s="74"/>
      <c r="O97" s="567"/>
      <c r="P97" s="567"/>
      <c r="Q97" s="567"/>
      <c r="R97" s="567"/>
      <c r="S97" s="567"/>
      <c r="T97" s="567"/>
      <c r="U97" s="567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576" t="s">
        <v>303</v>
      </c>
      <c r="E98" s="66"/>
      <c r="F98" s="66"/>
      <c r="G98" s="66"/>
      <c r="H98" s="66"/>
      <c r="I98" s="623">
        <f>+H7-1</f>
        <v>2020</v>
      </c>
      <c r="J98" s="623"/>
      <c r="K98" s="577" t="s">
        <v>388</v>
      </c>
      <c r="L98" s="617">
        <f>+H7</f>
        <v>2021</v>
      </c>
      <c r="M98" s="617"/>
      <c r="N98" s="511"/>
      <c r="O98" s="567"/>
      <c r="P98" s="567"/>
      <c r="Q98" s="567"/>
      <c r="R98" s="567"/>
      <c r="S98" s="567"/>
      <c r="T98" s="567"/>
      <c r="U98" s="567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64"/>
      <c r="N99" s="511"/>
      <c r="O99" s="567"/>
      <c r="P99" s="567"/>
      <c r="Q99" s="567"/>
      <c r="R99" s="567"/>
      <c r="S99" s="567"/>
      <c r="T99" s="567"/>
      <c r="U99" s="567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578" t="s">
        <v>389</v>
      </c>
      <c r="E100" s="618">
        <f>+H7-1</f>
        <v>2020</v>
      </c>
      <c r="F100" s="618"/>
      <c r="G100" s="618"/>
      <c r="H100" s="618"/>
      <c r="I100" s="618"/>
      <c r="J100" s="618"/>
      <c r="K100" s="579" t="s">
        <v>412</v>
      </c>
      <c r="L100" s="512"/>
      <c r="M100" s="66"/>
      <c r="N100" s="74"/>
      <c r="O100" s="567"/>
      <c r="P100" s="567"/>
      <c r="Q100" s="567"/>
      <c r="R100" s="567"/>
      <c r="S100" s="567"/>
      <c r="T100" s="567"/>
      <c r="U100" s="567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580" t="s">
        <v>391</v>
      </c>
      <c r="E101" s="620">
        <f>+H7-1</f>
        <v>2020</v>
      </c>
      <c r="F101" s="620"/>
      <c r="G101" s="620"/>
      <c r="H101" s="620"/>
      <c r="I101" s="620"/>
      <c r="J101" s="620"/>
      <c r="K101" s="581" t="s">
        <v>413</v>
      </c>
      <c r="L101" s="513"/>
      <c r="M101" s="66"/>
      <c r="N101" s="74"/>
      <c r="O101" s="567"/>
      <c r="P101" s="567"/>
      <c r="Q101" s="567"/>
      <c r="R101" s="567"/>
      <c r="S101" s="567"/>
      <c r="T101" s="567"/>
      <c r="U101" s="567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582" t="s">
        <v>393</v>
      </c>
      <c r="E102" s="624">
        <f>+H7-1</f>
        <v>2020</v>
      </c>
      <c r="F102" s="624"/>
      <c r="G102" s="624"/>
      <c r="H102" s="624"/>
      <c r="I102" s="624"/>
      <c r="J102" s="624"/>
      <c r="K102" s="583" t="s">
        <v>414</v>
      </c>
      <c r="L102" s="514"/>
      <c r="M102" s="66"/>
      <c r="N102" s="74"/>
      <c r="O102" s="567"/>
      <c r="P102" s="567"/>
      <c r="Q102" s="567"/>
      <c r="R102" s="567"/>
      <c r="S102" s="567"/>
      <c r="T102" s="567"/>
      <c r="U102" s="567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576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567"/>
      <c r="P103" s="567"/>
      <c r="Q103" s="567"/>
      <c r="R103" s="567"/>
      <c r="S103" s="567"/>
      <c r="T103" s="567"/>
      <c r="U103" s="567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576" t="s">
        <v>395</v>
      </c>
      <c r="E104" s="66"/>
      <c r="F104" s="66"/>
      <c r="G104" s="66"/>
      <c r="H104" s="66"/>
      <c r="I104" s="66"/>
      <c r="J104" s="510"/>
      <c r="K104" s="510"/>
      <c r="L104" s="563">
        <f>H7-1</f>
        <v>2020</v>
      </c>
      <c r="M104" s="66"/>
      <c r="N104" s="74"/>
      <c r="O104" s="567"/>
      <c r="P104" s="567"/>
      <c r="Q104" s="567"/>
      <c r="R104" s="567"/>
      <c r="S104" s="567"/>
      <c r="T104" s="567"/>
      <c r="U104" s="567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576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567"/>
      <c r="P105" s="567"/>
      <c r="Q105" s="567"/>
      <c r="R105" s="567"/>
      <c r="S105" s="567"/>
      <c r="T105" s="567"/>
      <c r="U105" s="567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49" t="s">
        <v>337</v>
      </c>
      <c r="E106" s="550"/>
      <c r="F106" s="550"/>
      <c r="G106" s="550"/>
      <c r="H106" s="550"/>
      <c r="I106" s="550"/>
      <c r="J106" s="550"/>
      <c r="K106" s="545"/>
      <c r="L106" s="546"/>
      <c r="M106" s="66"/>
      <c r="N106" s="74"/>
      <c r="O106" s="567"/>
      <c r="P106" s="567"/>
      <c r="Q106" s="567"/>
      <c r="R106" s="567"/>
      <c r="S106" s="567"/>
      <c r="T106" s="567"/>
      <c r="U106" s="567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51" t="s">
        <v>338</v>
      </c>
      <c r="E107" s="552"/>
      <c r="F107" s="552"/>
      <c r="G107" s="552"/>
      <c r="H107" s="552"/>
      <c r="I107" s="552"/>
      <c r="J107" s="552"/>
      <c r="K107" s="547"/>
      <c r="L107" s="548"/>
      <c r="M107" s="66"/>
      <c r="N107" s="74"/>
      <c r="O107" s="567"/>
      <c r="P107" s="567"/>
      <c r="Q107" s="567"/>
      <c r="R107" s="567"/>
      <c r="S107" s="567"/>
      <c r="T107" s="567"/>
      <c r="U107" s="567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576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567"/>
      <c r="P108" s="567"/>
      <c r="Q108" s="567"/>
      <c r="R108" s="567"/>
      <c r="S108" s="567"/>
      <c r="T108" s="567"/>
      <c r="U108" s="567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576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567"/>
      <c r="P109" s="567"/>
      <c r="Q109" s="567"/>
      <c r="R109" s="567"/>
      <c r="S109" s="567"/>
      <c r="T109" s="567"/>
      <c r="U109" s="567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576" t="s">
        <v>397</v>
      </c>
      <c r="E110" s="66"/>
      <c r="F110" s="66"/>
      <c r="G110" s="66"/>
      <c r="H110" s="66"/>
      <c r="I110" s="66"/>
      <c r="J110" s="66"/>
      <c r="K110" s="510"/>
      <c r="L110" s="510"/>
      <c r="M110" s="66"/>
      <c r="N110" s="74"/>
      <c r="O110" s="567"/>
      <c r="P110" s="567"/>
      <c r="Q110" s="567"/>
      <c r="R110" s="567"/>
      <c r="S110" s="567"/>
      <c r="T110" s="567"/>
      <c r="U110" s="567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576" t="s">
        <v>398</v>
      </c>
      <c r="E111" s="66"/>
      <c r="F111" s="66"/>
      <c r="G111" s="66"/>
      <c r="H111" s="66"/>
      <c r="I111" s="66"/>
      <c r="J111" s="66"/>
      <c r="K111" s="510"/>
      <c r="L111" s="510"/>
      <c r="M111" s="66"/>
      <c r="N111" s="74"/>
      <c r="O111" s="567"/>
      <c r="P111" s="567"/>
      <c r="Q111" s="567"/>
      <c r="R111" s="567"/>
      <c r="S111" s="567"/>
      <c r="T111" s="567"/>
      <c r="U111" s="567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576" t="s">
        <v>399</v>
      </c>
      <c r="E112" s="66"/>
      <c r="F112" s="66"/>
      <c r="G112" s="66"/>
      <c r="H112" s="66"/>
      <c r="I112" s="66"/>
      <c r="J112" s="66"/>
      <c r="K112" s="510"/>
      <c r="L112" s="510"/>
      <c r="M112" s="66"/>
      <c r="N112" s="74"/>
      <c r="O112" s="567"/>
      <c r="P112" s="567"/>
      <c r="Q112" s="567"/>
      <c r="R112" s="567"/>
      <c r="S112" s="567"/>
      <c r="T112" s="567"/>
      <c r="U112" s="567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576" t="s">
        <v>400</v>
      </c>
      <c r="E113" s="66"/>
      <c r="F113" s="66"/>
      <c r="G113" s="66"/>
      <c r="H113" s="66"/>
      <c r="I113" s="66"/>
      <c r="J113" s="66"/>
      <c r="K113" s="510"/>
      <c r="L113" s="510"/>
      <c r="M113" s="66"/>
      <c r="N113" s="74"/>
      <c r="O113" s="567"/>
      <c r="P113" s="567"/>
      <c r="Q113" s="567"/>
      <c r="R113" s="567"/>
      <c r="S113" s="567"/>
      <c r="T113" s="567"/>
      <c r="U113" s="567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576" t="s">
        <v>401</v>
      </c>
      <c r="E114" s="66"/>
      <c r="F114" s="66"/>
      <c r="G114" s="66"/>
      <c r="H114" s="66"/>
      <c r="I114" s="66"/>
      <c r="J114" s="66"/>
      <c r="K114" s="510"/>
      <c r="L114" s="510"/>
      <c r="M114" s="66"/>
      <c r="N114" s="74"/>
      <c r="O114" s="567"/>
      <c r="P114" s="567"/>
      <c r="Q114" s="567"/>
      <c r="R114" s="567"/>
      <c r="S114" s="567"/>
      <c r="T114" s="567"/>
      <c r="U114" s="567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576" t="s">
        <v>416</v>
      </c>
      <c r="E115" s="66"/>
      <c r="F115" s="66"/>
      <c r="G115" s="66"/>
      <c r="H115" s="66"/>
      <c r="I115" s="66"/>
      <c r="J115" s="66"/>
      <c r="K115" s="563">
        <f>+H7-1</f>
        <v>2020</v>
      </c>
      <c r="L115" s="584" t="s">
        <v>304</v>
      </c>
      <c r="M115" s="66"/>
      <c r="N115" s="74"/>
      <c r="O115" s="567"/>
      <c r="P115" s="567"/>
      <c r="Q115" s="567"/>
      <c r="R115" s="567"/>
      <c r="S115" s="567"/>
      <c r="T115" s="567"/>
      <c r="U115" s="567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569" t="s">
        <v>402</v>
      </c>
      <c r="E116" s="66"/>
      <c r="F116" s="66"/>
      <c r="G116" s="66"/>
      <c r="H116" s="515"/>
      <c r="I116" s="625">
        <f>+H7</f>
        <v>2021</v>
      </c>
      <c r="J116" s="625"/>
      <c r="K116" s="66" t="s">
        <v>417</v>
      </c>
      <c r="L116" s="66"/>
      <c r="M116" s="66"/>
      <c r="N116" s="74"/>
      <c r="O116" s="567"/>
      <c r="P116" s="567"/>
      <c r="Q116" s="567"/>
      <c r="R116" s="567"/>
      <c r="S116" s="567"/>
      <c r="T116" s="567"/>
      <c r="U116" s="567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576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567"/>
      <c r="P117" s="567"/>
      <c r="Q117" s="567"/>
      <c r="R117" s="567"/>
      <c r="S117" s="567"/>
      <c r="T117" s="567"/>
      <c r="U117" s="567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567"/>
      <c r="P118" s="567"/>
      <c r="Q118" s="567"/>
      <c r="R118" s="567"/>
      <c r="S118" s="567"/>
      <c r="T118" s="567"/>
      <c r="U118" s="567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576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567"/>
      <c r="P119" s="567"/>
      <c r="Q119" s="567"/>
      <c r="R119" s="567"/>
      <c r="S119" s="567"/>
      <c r="T119" s="567"/>
      <c r="U119" s="567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576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567"/>
      <c r="P120" s="567"/>
      <c r="Q120" s="567"/>
      <c r="R120" s="567"/>
      <c r="S120" s="567"/>
      <c r="T120" s="567"/>
      <c r="U120" s="567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576" t="s">
        <v>335</v>
      </c>
      <c r="E121" s="66"/>
      <c r="F121" s="66"/>
      <c r="G121" s="66"/>
      <c r="H121" s="66"/>
      <c r="I121" s="66"/>
      <c r="J121" s="510"/>
      <c r="K121" s="626"/>
      <c r="L121" s="626"/>
      <c r="M121" s="66"/>
      <c r="N121" s="74"/>
      <c r="O121" s="567"/>
      <c r="P121" s="567"/>
      <c r="Q121" s="567"/>
      <c r="R121" s="567"/>
      <c r="S121" s="567"/>
      <c r="T121" s="567"/>
      <c r="U121" s="567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576" t="s">
        <v>387</v>
      </c>
      <c r="E122" s="66"/>
      <c r="F122" s="66"/>
      <c r="G122" s="66"/>
      <c r="H122" s="66"/>
      <c r="I122" s="66"/>
      <c r="J122" s="510"/>
      <c r="K122" s="627">
        <f>+H7-1</f>
        <v>2020</v>
      </c>
      <c r="L122" s="627"/>
      <c r="M122" s="66"/>
      <c r="N122" s="74"/>
      <c r="O122" s="567"/>
      <c r="P122" s="567"/>
      <c r="Q122" s="567"/>
      <c r="R122" s="567"/>
      <c r="S122" s="567"/>
      <c r="T122" s="567"/>
      <c r="U122" s="567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576" t="s">
        <v>303</v>
      </c>
      <c r="E123" s="66"/>
      <c r="F123" s="66"/>
      <c r="G123" s="66"/>
      <c r="H123" s="66"/>
      <c r="I123" s="623">
        <f>+H7-1</f>
        <v>2020</v>
      </c>
      <c r="J123" s="623"/>
      <c r="K123" s="577" t="s">
        <v>405</v>
      </c>
      <c r="L123" s="617">
        <f>+H7</f>
        <v>2021</v>
      </c>
      <c r="M123" s="617"/>
      <c r="N123" s="511"/>
      <c r="O123" s="567"/>
      <c r="P123" s="567"/>
      <c r="Q123" s="567"/>
      <c r="R123" s="567"/>
      <c r="S123" s="567"/>
      <c r="T123" s="567"/>
      <c r="U123" s="567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64"/>
      <c r="N124" s="511"/>
      <c r="O124" s="567"/>
      <c r="P124" s="567"/>
      <c r="Q124" s="567"/>
      <c r="R124" s="567"/>
      <c r="S124" s="567"/>
      <c r="T124" s="567"/>
      <c r="U124" s="567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578" t="s">
        <v>389</v>
      </c>
      <c r="E125" s="619">
        <f>+H7-1</f>
        <v>2020</v>
      </c>
      <c r="F125" s="619"/>
      <c r="G125" s="619"/>
      <c r="H125" s="619"/>
      <c r="I125" s="619"/>
      <c r="J125" s="619"/>
      <c r="K125" s="579" t="s">
        <v>419</v>
      </c>
      <c r="L125" s="512"/>
      <c r="M125" s="66"/>
      <c r="N125" s="74"/>
      <c r="O125" s="567"/>
      <c r="P125" s="567"/>
      <c r="Q125" s="567"/>
      <c r="R125" s="567"/>
      <c r="S125" s="567"/>
      <c r="T125" s="567"/>
      <c r="U125" s="567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580" t="s">
        <v>391</v>
      </c>
      <c r="E126" s="621">
        <f>+H7-1</f>
        <v>2020</v>
      </c>
      <c r="F126" s="621"/>
      <c r="G126" s="621"/>
      <c r="H126" s="621"/>
      <c r="I126" s="621"/>
      <c r="J126" s="621"/>
      <c r="K126" s="581" t="s">
        <v>420</v>
      </c>
      <c r="L126" s="513"/>
      <c r="M126" s="66"/>
      <c r="N126" s="74"/>
      <c r="O126" s="567"/>
      <c r="P126" s="567"/>
      <c r="Q126" s="567"/>
      <c r="R126" s="567"/>
      <c r="S126" s="567"/>
      <c r="T126" s="567"/>
      <c r="U126" s="567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582" t="s">
        <v>393</v>
      </c>
      <c r="E127" s="622">
        <f>+H7-1</f>
        <v>2020</v>
      </c>
      <c r="F127" s="622"/>
      <c r="G127" s="622"/>
      <c r="H127" s="622"/>
      <c r="I127" s="622"/>
      <c r="J127" s="622"/>
      <c r="K127" s="583" t="s">
        <v>421</v>
      </c>
      <c r="L127" s="514"/>
      <c r="M127" s="66"/>
      <c r="N127" s="74"/>
      <c r="O127" s="567"/>
      <c r="P127" s="567"/>
      <c r="Q127" s="567"/>
      <c r="R127" s="567"/>
      <c r="S127" s="567"/>
      <c r="T127" s="567"/>
      <c r="U127" s="567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576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567"/>
      <c r="P128" s="567"/>
      <c r="Q128" s="567"/>
      <c r="R128" s="567"/>
      <c r="S128" s="567"/>
      <c r="T128" s="567"/>
      <c r="U128" s="567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576" t="s">
        <v>409</v>
      </c>
      <c r="E129" s="66"/>
      <c r="F129" s="66"/>
      <c r="G129" s="66"/>
      <c r="H129" s="66"/>
      <c r="I129" s="66"/>
      <c r="J129" s="510"/>
      <c r="K129" s="510"/>
      <c r="L129" s="563">
        <f>+H7-1</f>
        <v>2020</v>
      </c>
      <c r="M129" s="66"/>
      <c r="N129" s="74"/>
      <c r="O129" s="567"/>
      <c r="P129" s="567"/>
      <c r="Q129" s="567"/>
      <c r="R129" s="567"/>
      <c r="S129" s="567"/>
      <c r="T129" s="567"/>
      <c r="U129" s="567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576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567"/>
      <c r="P130" s="567"/>
      <c r="Q130" s="567"/>
      <c r="R130" s="567"/>
      <c r="S130" s="567"/>
      <c r="T130" s="567"/>
      <c r="U130" s="567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49" t="s">
        <v>337</v>
      </c>
      <c r="E131" s="550"/>
      <c r="F131" s="550"/>
      <c r="G131" s="550"/>
      <c r="H131" s="550"/>
      <c r="I131" s="550"/>
      <c r="J131" s="550"/>
      <c r="K131" s="545"/>
      <c r="L131" s="546"/>
      <c r="M131" s="66"/>
      <c r="N131" s="74"/>
      <c r="O131" s="567"/>
      <c r="P131" s="567"/>
      <c r="Q131" s="567"/>
      <c r="R131" s="567"/>
      <c r="S131" s="567"/>
      <c r="T131" s="567"/>
      <c r="U131" s="567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51" t="s">
        <v>338</v>
      </c>
      <c r="E132" s="552"/>
      <c r="F132" s="552"/>
      <c r="G132" s="552"/>
      <c r="H132" s="552"/>
      <c r="I132" s="552"/>
      <c r="J132" s="552"/>
      <c r="K132" s="547"/>
      <c r="L132" s="548"/>
      <c r="M132" s="66"/>
      <c r="N132" s="74"/>
      <c r="O132" s="567"/>
      <c r="P132" s="567"/>
      <c r="Q132" s="567"/>
      <c r="R132" s="567"/>
      <c r="S132" s="567"/>
      <c r="T132" s="567"/>
      <c r="U132" s="567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576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567"/>
      <c r="P133" s="567"/>
      <c r="Q133" s="567"/>
      <c r="R133" s="567"/>
      <c r="S133" s="567"/>
      <c r="T133" s="567"/>
      <c r="U133" s="567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569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567"/>
      <c r="P134" s="567"/>
      <c r="Q134" s="567"/>
      <c r="R134" s="567"/>
      <c r="S134" s="567"/>
      <c r="T134" s="567"/>
      <c r="U134" s="567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569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567"/>
      <c r="P135" s="567"/>
      <c r="Q135" s="567"/>
      <c r="R135" s="567"/>
      <c r="S135" s="567"/>
      <c r="T135" s="567"/>
      <c r="U135" s="567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576" t="s">
        <v>322</v>
      </c>
      <c r="E136" s="66"/>
      <c r="F136" s="510"/>
      <c r="G136" s="510"/>
      <c r="H136" s="542"/>
      <c r="I136" s="542"/>
      <c r="J136" s="609">
        <f>+H7</f>
        <v>2021</v>
      </c>
      <c r="K136" s="609"/>
      <c r="L136" s="609"/>
      <c r="M136" s="66" t="s">
        <v>323</v>
      </c>
      <c r="N136" s="74"/>
      <c r="O136" s="567"/>
      <c r="P136" s="567"/>
      <c r="Q136" s="567"/>
      <c r="R136" s="567"/>
      <c r="S136" s="567"/>
      <c r="T136" s="567"/>
      <c r="U136" s="567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576" t="s">
        <v>324</v>
      </c>
      <c r="E137" s="66"/>
      <c r="F137" s="66"/>
      <c r="G137" s="66"/>
      <c r="H137" s="623">
        <f>+H7</f>
        <v>2021</v>
      </c>
      <c r="I137" s="623"/>
      <c r="J137" s="66" t="s">
        <v>325</v>
      </c>
      <c r="K137" s="66"/>
      <c r="L137" s="66"/>
      <c r="M137" s="66"/>
      <c r="N137" s="74"/>
      <c r="O137" s="567"/>
      <c r="P137" s="567"/>
      <c r="Q137" s="567"/>
      <c r="R137" s="567"/>
      <c r="S137" s="567"/>
      <c r="T137" s="567"/>
      <c r="U137" s="567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569" t="s">
        <v>423</v>
      </c>
      <c r="E138" s="66"/>
      <c r="F138" s="66"/>
      <c r="G138" s="543"/>
      <c r="H138" s="543"/>
      <c r="I138" s="625">
        <f>+H7</f>
        <v>2021</v>
      </c>
      <c r="J138" s="625"/>
      <c r="K138" s="66" t="s">
        <v>326</v>
      </c>
      <c r="L138" s="66"/>
      <c r="M138" s="66"/>
      <c r="N138" s="74"/>
      <c r="O138" s="567"/>
      <c r="P138" s="567"/>
      <c r="Q138" s="567"/>
      <c r="R138" s="567"/>
      <c r="S138" s="567"/>
      <c r="T138" s="567"/>
      <c r="U138" s="567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576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567"/>
      <c r="P139" s="567"/>
      <c r="Q139" s="567"/>
      <c r="R139" s="567"/>
      <c r="S139" s="567"/>
      <c r="T139" s="567"/>
      <c r="U139" s="567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576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567"/>
      <c r="P140" s="567"/>
      <c r="Q140" s="567"/>
      <c r="R140" s="567"/>
      <c r="S140" s="567"/>
      <c r="T140" s="567"/>
      <c r="U140" s="567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569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567"/>
      <c r="P141" s="567"/>
      <c r="Q141" s="567"/>
      <c r="R141" s="567"/>
      <c r="S141" s="567"/>
      <c r="T141" s="567"/>
      <c r="U141" s="567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576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567"/>
      <c r="P142" s="567"/>
      <c r="Q142" s="567"/>
      <c r="R142" s="567"/>
      <c r="S142" s="567"/>
      <c r="T142" s="567"/>
      <c r="U142" s="567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576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567"/>
      <c r="P143" s="567"/>
      <c r="Q143" s="567"/>
      <c r="R143" s="567"/>
      <c r="S143" s="567"/>
      <c r="T143" s="567"/>
      <c r="U143" s="567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569" t="s">
        <v>334</v>
      </c>
      <c r="E144" s="66"/>
      <c r="F144" s="66"/>
      <c r="G144" s="66"/>
      <c r="H144" s="66"/>
      <c r="I144" s="66"/>
      <c r="J144" s="608">
        <f>+H7</f>
        <v>2021</v>
      </c>
      <c r="K144" s="608"/>
      <c r="L144" s="608"/>
      <c r="M144" s="66"/>
      <c r="N144" s="74"/>
      <c r="O144" s="567"/>
      <c r="P144" s="567"/>
      <c r="Q144" s="567"/>
      <c r="R144" s="567"/>
      <c r="S144" s="567"/>
      <c r="T144" s="567"/>
      <c r="U144" s="567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576" t="s">
        <v>303</v>
      </c>
      <c r="E145" s="66"/>
      <c r="F145" s="66"/>
      <c r="G145" s="66"/>
      <c r="H145" s="544"/>
      <c r="I145" s="623">
        <f>+H14</f>
        <v>2021</v>
      </c>
      <c r="J145" s="623"/>
      <c r="K145" s="66"/>
      <c r="L145" s="66"/>
      <c r="M145" s="66"/>
      <c r="N145" s="74"/>
      <c r="O145" s="567"/>
      <c r="P145" s="567"/>
      <c r="Q145" s="567"/>
      <c r="R145" s="567"/>
      <c r="S145" s="567"/>
      <c r="T145" s="567"/>
      <c r="U145" s="567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576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567"/>
      <c r="P146" s="567"/>
      <c r="Q146" s="567"/>
      <c r="R146" s="567"/>
      <c r="S146" s="567"/>
      <c r="T146" s="567"/>
      <c r="U146" s="567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576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567"/>
      <c r="P147" s="567"/>
      <c r="Q147" s="567"/>
      <c r="R147" s="567"/>
      <c r="S147" s="567"/>
      <c r="T147" s="567"/>
      <c r="U147" s="567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569" t="s">
        <v>428</v>
      </c>
      <c r="E148" s="66"/>
      <c r="F148" s="66"/>
      <c r="G148" s="66"/>
      <c r="H148" s="66"/>
      <c r="I148" s="66"/>
      <c r="J148" s="542"/>
      <c r="K148" s="542"/>
      <c r="L148" s="542"/>
      <c r="M148" s="66"/>
      <c r="N148" s="74"/>
      <c r="O148" s="567"/>
      <c r="P148" s="567"/>
      <c r="Q148" s="567"/>
      <c r="R148" s="567"/>
      <c r="S148" s="567"/>
      <c r="T148" s="567"/>
      <c r="U148" s="567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576" t="s">
        <v>328</v>
      </c>
      <c r="E149" s="66"/>
      <c r="F149" s="66"/>
      <c r="G149" s="66"/>
      <c r="H149" s="544"/>
      <c r="I149" s="544"/>
      <c r="J149" s="544"/>
      <c r="K149" s="66"/>
      <c r="L149" s="66"/>
      <c r="M149" s="66"/>
      <c r="N149" s="74"/>
      <c r="O149" s="567"/>
      <c r="P149" s="567"/>
      <c r="Q149" s="567"/>
      <c r="R149" s="567"/>
      <c r="S149" s="567"/>
      <c r="T149" s="567"/>
      <c r="U149" s="567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576" t="s">
        <v>327</v>
      </c>
      <c r="E150" s="66"/>
      <c r="F150" s="66"/>
      <c r="G150" s="66"/>
      <c r="H150" s="544"/>
      <c r="I150" s="544"/>
      <c r="J150" s="544"/>
      <c r="K150" s="66"/>
      <c r="L150" s="66"/>
      <c r="M150" s="66"/>
      <c r="N150" s="74"/>
      <c r="O150" s="567"/>
      <c r="P150" s="567"/>
      <c r="Q150" s="567"/>
      <c r="R150" s="567"/>
      <c r="S150" s="567"/>
      <c r="T150" s="567"/>
      <c r="U150" s="567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576" t="s">
        <v>429</v>
      </c>
      <c r="E151" s="66"/>
      <c r="F151" s="66"/>
      <c r="G151" s="66"/>
      <c r="H151" s="544"/>
      <c r="I151" s="544"/>
      <c r="J151" s="544"/>
      <c r="K151" s="66"/>
      <c r="L151" s="66"/>
      <c r="M151" s="66"/>
      <c r="N151" s="74"/>
      <c r="O151" s="567"/>
      <c r="P151" s="567"/>
      <c r="Q151" s="567"/>
      <c r="R151" s="567"/>
      <c r="S151" s="567"/>
      <c r="T151" s="567"/>
      <c r="U151" s="567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576" t="s">
        <v>430</v>
      </c>
      <c r="E152" s="66"/>
      <c r="F152" s="66"/>
      <c r="G152" s="66"/>
      <c r="H152" s="544"/>
      <c r="I152" s="544"/>
      <c r="J152" s="544"/>
      <c r="K152" s="66"/>
      <c r="L152" s="66"/>
      <c r="M152" s="66"/>
      <c r="N152" s="74"/>
      <c r="O152" s="567"/>
      <c r="P152" s="567"/>
      <c r="Q152" s="567"/>
      <c r="R152" s="567"/>
      <c r="S152" s="567"/>
      <c r="T152" s="567"/>
      <c r="U152" s="567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576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567"/>
      <c r="P153" s="567"/>
      <c r="Q153" s="567"/>
      <c r="R153" s="567"/>
      <c r="S153" s="567"/>
      <c r="T153" s="567"/>
      <c r="U153" s="567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576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567"/>
      <c r="P154" s="567"/>
      <c r="Q154" s="567"/>
      <c r="R154" s="567"/>
      <c r="S154" s="567"/>
      <c r="T154" s="567"/>
      <c r="U154" s="567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569" t="s">
        <v>329</v>
      </c>
      <c r="E155" s="66"/>
      <c r="F155" s="66"/>
      <c r="G155" s="66"/>
      <c r="H155" s="66"/>
      <c r="I155" s="66"/>
      <c r="J155" s="542"/>
      <c r="K155" s="542"/>
      <c r="L155" s="542"/>
      <c r="M155" s="66"/>
      <c r="N155" s="74"/>
      <c r="O155" s="567"/>
      <c r="P155" s="567"/>
      <c r="Q155" s="567"/>
      <c r="R155" s="567"/>
      <c r="S155" s="567"/>
      <c r="T155" s="567"/>
      <c r="U155" s="567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576" t="s">
        <v>432</v>
      </c>
      <c r="E156" s="66"/>
      <c r="F156" s="66"/>
      <c r="G156" s="66"/>
      <c r="H156" s="544"/>
      <c r="I156" s="544"/>
      <c r="J156" s="544"/>
      <c r="K156" s="66"/>
      <c r="L156" s="66"/>
      <c r="M156" s="66"/>
      <c r="N156" s="74"/>
      <c r="O156" s="567"/>
      <c r="P156" s="567"/>
      <c r="Q156" s="567"/>
      <c r="R156" s="567"/>
      <c r="S156" s="567"/>
      <c r="T156" s="567"/>
      <c r="U156" s="567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569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567"/>
      <c r="P157" s="567"/>
      <c r="Q157" s="567"/>
      <c r="R157" s="567"/>
      <c r="S157" s="567"/>
      <c r="T157" s="567"/>
      <c r="U157" s="567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569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567"/>
      <c r="P158" s="567"/>
      <c r="Q158" s="567"/>
      <c r="R158" s="567"/>
      <c r="S158" s="567"/>
      <c r="T158" s="567"/>
      <c r="U158" s="567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576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567"/>
      <c r="P159" s="567"/>
      <c r="Q159" s="567"/>
      <c r="R159" s="567"/>
      <c r="S159" s="567"/>
      <c r="T159" s="567"/>
      <c r="U159" s="567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576" t="s">
        <v>434</v>
      </c>
      <c r="E160" s="66"/>
      <c r="F160" s="66"/>
      <c r="G160" s="66"/>
      <c r="H160" s="66"/>
      <c r="I160" s="66"/>
      <c r="J160" s="66"/>
      <c r="K160" s="613">
        <f>+H7</f>
        <v>2021</v>
      </c>
      <c r="L160" s="613"/>
      <c r="M160" s="543"/>
      <c r="N160" s="74"/>
      <c r="O160" s="567"/>
      <c r="P160" s="567"/>
      <c r="Q160" s="567"/>
      <c r="R160" s="567"/>
      <c r="S160" s="567"/>
      <c r="T160" s="567"/>
      <c r="U160" s="567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569" t="s">
        <v>435</v>
      </c>
      <c r="E161" s="66"/>
      <c r="F161" s="66"/>
      <c r="G161" s="66"/>
      <c r="H161" s="66"/>
      <c r="I161" s="66"/>
      <c r="J161" s="542"/>
      <c r="K161" s="542"/>
      <c r="L161" s="542"/>
      <c r="M161" s="66"/>
      <c r="N161" s="74"/>
      <c r="O161" s="567"/>
      <c r="P161" s="567"/>
      <c r="Q161" s="567"/>
      <c r="R161" s="567"/>
      <c r="S161" s="567"/>
      <c r="T161" s="567"/>
      <c r="U161" s="567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576" t="s">
        <v>333</v>
      </c>
      <c r="E162" s="66"/>
      <c r="F162" s="66"/>
      <c r="G162" s="66"/>
      <c r="H162" s="544"/>
      <c r="I162" s="544"/>
      <c r="J162" s="544"/>
      <c r="K162" s="66"/>
      <c r="L162" s="66"/>
      <c r="M162" s="66"/>
      <c r="N162" s="74"/>
      <c r="O162" s="567"/>
      <c r="P162" s="567"/>
      <c r="Q162" s="567"/>
      <c r="R162" s="567"/>
      <c r="S162" s="567"/>
      <c r="T162" s="567"/>
      <c r="U162" s="567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0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567"/>
      <c r="P163" s="567"/>
      <c r="Q163" s="567"/>
      <c r="R163" s="567"/>
      <c r="S163" s="567"/>
      <c r="T163" s="567"/>
      <c r="U163" s="567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16" t="s">
        <v>331</v>
      </c>
      <c r="G164" s="616"/>
      <c r="H164" s="616"/>
      <c r="I164" s="616"/>
      <c r="J164" s="616"/>
      <c r="K164" s="616"/>
      <c r="L164" s="73"/>
      <c r="M164" s="73"/>
      <c r="N164" s="74"/>
      <c r="O164" s="567"/>
      <c r="P164" s="567"/>
      <c r="Q164" s="567"/>
      <c r="R164" s="567"/>
      <c r="S164" s="567"/>
      <c r="T164" s="567"/>
      <c r="U164" s="567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09"/>
      <c r="E165" s="73"/>
      <c r="F165" s="616" t="s">
        <v>332</v>
      </c>
      <c r="G165" s="616"/>
      <c r="H165" s="616"/>
      <c r="I165" s="616"/>
      <c r="J165" s="616"/>
      <c r="K165" s="616"/>
      <c r="L165" s="73"/>
      <c r="M165" s="73"/>
      <c r="N165" s="74"/>
      <c r="O165" s="567"/>
      <c r="P165" s="567"/>
      <c r="Q165" s="567"/>
      <c r="R165" s="567"/>
      <c r="S165" s="567"/>
      <c r="T165" s="567"/>
      <c r="U165" s="567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567"/>
      <c r="P166" s="567"/>
      <c r="Q166" s="567"/>
      <c r="R166" s="567"/>
      <c r="S166" s="567"/>
      <c r="T166" s="567"/>
      <c r="U166" s="567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32">
        <f>+'Cash-Flow-2021-Leva'!P5</f>
        <v>2021</v>
      </c>
      <c r="G167" s="632"/>
      <c r="H167" s="632"/>
      <c r="I167" s="632"/>
      <c r="J167" s="66"/>
      <c r="K167" s="66"/>
      <c r="L167" s="66"/>
      <c r="M167" s="66"/>
      <c r="N167" s="67"/>
      <c r="O167" s="567"/>
      <c r="P167" s="567"/>
      <c r="Q167" s="567"/>
      <c r="R167" s="567"/>
      <c r="S167" s="567"/>
      <c r="T167" s="567"/>
      <c r="U167" s="567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33">
        <f>+'Cash-Flow-2021-Leva'!P5</f>
        <v>2021</v>
      </c>
      <c r="H168" s="633"/>
      <c r="I168" s="633"/>
      <c r="J168" s="66" t="s">
        <v>20</v>
      </c>
      <c r="K168" s="66"/>
      <c r="L168" s="66"/>
      <c r="M168" s="66"/>
      <c r="N168" s="67"/>
      <c r="O168" s="567"/>
      <c r="P168" s="567"/>
      <c r="Q168" s="567"/>
      <c r="R168" s="567"/>
      <c r="S168" s="567"/>
      <c r="T168" s="567"/>
      <c r="U168" s="567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07">
        <f>+'Cash-Flow-2021-Leva'!P5</f>
        <v>2021</v>
      </c>
      <c r="G169" s="607"/>
      <c r="H169" s="607"/>
      <c r="I169" s="607"/>
      <c r="J169" s="66" t="s">
        <v>436</v>
      </c>
      <c r="K169" s="66"/>
      <c r="L169" s="66"/>
      <c r="M169" s="66"/>
      <c r="N169" s="67"/>
      <c r="O169" s="567"/>
      <c r="P169" s="567"/>
      <c r="Q169" s="567"/>
      <c r="R169" s="567"/>
      <c r="S169" s="567"/>
      <c r="T169" s="567"/>
      <c r="U169" s="567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567"/>
      <c r="P170" s="567"/>
      <c r="Q170" s="567"/>
      <c r="R170" s="567"/>
      <c r="S170" s="567"/>
      <c r="T170" s="567"/>
      <c r="U170" s="567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567"/>
      <c r="P171" s="567"/>
      <c r="Q171" s="567"/>
      <c r="R171" s="567"/>
      <c r="S171" s="567"/>
      <c r="T171" s="567"/>
      <c r="U171" s="567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567"/>
      <c r="P172" s="567"/>
      <c r="Q172" s="567"/>
      <c r="R172" s="567"/>
      <c r="S172" s="567"/>
      <c r="T172" s="567"/>
      <c r="U172" s="567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567"/>
      <c r="P173" s="567"/>
      <c r="Q173" s="567"/>
      <c r="R173" s="567"/>
      <c r="S173" s="567"/>
      <c r="T173" s="567"/>
      <c r="U173" s="567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567"/>
      <c r="P174" s="567"/>
      <c r="Q174" s="567"/>
      <c r="R174" s="567"/>
      <c r="S174" s="567"/>
      <c r="T174" s="567"/>
      <c r="U174" s="567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567"/>
      <c r="P175" s="567"/>
      <c r="Q175" s="567"/>
      <c r="R175" s="567"/>
      <c r="S175" s="567"/>
      <c r="T175" s="567"/>
      <c r="U175" s="567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567"/>
      <c r="P176" s="567"/>
      <c r="Q176" s="567"/>
      <c r="R176" s="567"/>
      <c r="S176" s="567"/>
      <c r="T176" s="567"/>
      <c r="U176" s="567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567"/>
      <c r="P177" s="567"/>
      <c r="Q177" s="567"/>
      <c r="R177" s="567"/>
      <c r="S177" s="567"/>
      <c r="T177" s="567"/>
      <c r="U177" s="567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567"/>
      <c r="P178" s="567"/>
      <c r="Q178" s="567"/>
      <c r="R178" s="567"/>
      <c r="S178" s="567"/>
      <c r="T178" s="567"/>
      <c r="U178" s="567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585" t="s">
        <v>441</v>
      </c>
      <c r="F179" s="85"/>
      <c r="G179" s="85"/>
      <c r="H179" s="85"/>
      <c r="I179" s="85"/>
      <c r="J179" s="85"/>
      <c r="K179" s="85"/>
      <c r="L179" s="586">
        <f>+'Cash-Flow-2021-Leva'!P5</f>
        <v>2021</v>
      </c>
      <c r="M179" s="587"/>
      <c r="N179" s="67"/>
      <c r="O179" s="567"/>
      <c r="P179" s="567"/>
      <c r="Q179" s="567"/>
      <c r="R179" s="567"/>
      <c r="S179" s="567"/>
      <c r="T179" s="567"/>
      <c r="U179" s="567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588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567"/>
      <c r="P180" s="567"/>
      <c r="Q180" s="567"/>
      <c r="R180" s="567"/>
      <c r="S180" s="567"/>
      <c r="T180" s="567"/>
      <c r="U180" s="567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567"/>
      <c r="P181" s="567"/>
      <c r="Q181" s="567"/>
      <c r="R181" s="567"/>
      <c r="S181" s="567"/>
      <c r="T181" s="567"/>
      <c r="U181" s="567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567"/>
      <c r="P182" s="567"/>
      <c r="Q182" s="567"/>
      <c r="R182" s="567"/>
      <c r="S182" s="567"/>
      <c r="T182" s="567"/>
      <c r="U182" s="567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567"/>
      <c r="P183" s="567"/>
      <c r="Q183" s="567"/>
      <c r="R183" s="567"/>
      <c r="S183" s="567"/>
      <c r="T183" s="567"/>
      <c r="U183" s="567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567"/>
      <c r="P184" s="567"/>
      <c r="Q184" s="567"/>
      <c r="R184" s="567"/>
      <c r="S184" s="567"/>
      <c r="T184" s="567"/>
      <c r="U184" s="567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07">
        <f>+'Cash-Flow-2021-Leva'!P5</f>
        <v>2021</v>
      </c>
      <c r="F185" s="607"/>
      <c r="G185" s="607"/>
      <c r="H185" s="607"/>
      <c r="I185" s="91" t="s">
        <v>446</v>
      </c>
      <c r="J185" s="91"/>
      <c r="K185" s="91"/>
      <c r="L185" s="91"/>
      <c r="M185" s="66"/>
      <c r="N185" s="67"/>
      <c r="O185" s="567"/>
      <c r="P185" s="567"/>
      <c r="Q185" s="567"/>
      <c r="R185" s="567"/>
      <c r="S185" s="567"/>
      <c r="T185" s="567"/>
      <c r="U185" s="567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12">
        <f>+'Cash-Flow-2021-Leva'!P5</f>
        <v>2021</v>
      </c>
      <c r="L186" s="612"/>
      <c r="M186" s="66"/>
      <c r="N186" s="67"/>
      <c r="O186" s="567"/>
      <c r="P186" s="567"/>
      <c r="Q186" s="567"/>
      <c r="R186" s="567"/>
      <c r="S186" s="567"/>
      <c r="T186" s="567"/>
      <c r="U186" s="567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3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567"/>
      <c r="P187" s="567"/>
      <c r="Q187" s="567"/>
      <c r="R187" s="567"/>
      <c r="S187" s="567"/>
      <c r="T187" s="567"/>
      <c r="U187" s="567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31" t="s">
        <v>447</v>
      </c>
      <c r="E188" s="66"/>
      <c r="F188" s="66"/>
      <c r="G188" s="66"/>
      <c r="H188" s="66"/>
      <c r="I188" s="66"/>
      <c r="J188" s="66"/>
      <c r="K188" s="589"/>
      <c r="L188" s="589"/>
      <c r="M188" s="589"/>
      <c r="N188" s="74"/>
      <c r="O188" s="567"/>
      <c r="P188" s="567"/>
      <c r="Q188" s="567"/>
      <c r="R188" s="567"/>
      <c r="S188" s="567"/>
      <c r="T188" s="567"/>
      <c r="U188" s="567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11">
        <f>H7</f>
        <v>2021</v>
      </c>
      <c r="E189" s="611"/>
      <c r="F189" s="590" t="s">
        <v>448</v>
      </c>
      <c r="G189" s="66"/>
      <c r="H189" s="66"/>
      <c r="I189" s="66"/>
      <c r="J189" s="591"/>
      <c r="K189" s="591"/>
      <c r="L189" s="591"/>
      <c r="M189" s="66"/>
      <c r="N189" s="74"/>
      <c r="O189" s="567"/>
      <c r="P189" s="567"/>
      <c r="Q189" s="567"/>
      <c r="R189" s="567"/>
      <c r="S189" s="567"/>
      <c r="T189" s="567"/>
      <c r="U189" s="567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0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567"/>
      <c r="P190" s="567"/>
      <c r="Q190" s="567"/>
      <c r="R190" s="567"/>
      <c r="S190" s="567"/>
      <c r="T190" s="567"/>
      <c r="U190" s="567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16" t="s">
        <v>331</v>
      </c>
      <c r="G191" s="616"/>
      <c r="H191" s="616"/>
      <c r="I191" s="616"/>
      <c r="J191" s="616"/>
      <c r="K191" s="616"/>
      <c r="L191" s="73"/>
      <c r="M191" s="73"/>
      <c r="N191" s="74"/>
      <c r="O191" s="567"/>
      <c r="P191" s="567"/>
      <c r="Q191" s="567"/>
      <c r="R191" s="567"/>
      <c r="S191" s="567"/>
      <c r="T191" s="567"/>
      <c r="U191" s="567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09"/>
      <c r="E192" s="73"/>
      <c r="F192" s="610">
        <f>+L2</f>
        <v>2021</v>
      </c>
      <c r="G192" s="610"/>
      <c r="H192" s="610"/>
      <c r="I192" s="610"/>
      <c r="J192" s="610"/>
      <c r="K192" s="610"/>
      <c r="L192" s="73"/>
      <c r="M192" s="73"/>
      <c r="N192" s="74"/>
      <c r="O192" s="567"/>
      <c r="P192" s="567"/>
      <c r="Q192" s="567"/>
      <c r="R192" s="567"/>
      <c r="S192" s="567"/>
      <c r="T192" s="567"/>
      <c r="U192" s="567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567"/>
      <c r="P193" s="567"/>
      <c r="Q193" s="567"/>
      <c r="R193" s="567"/>
      <c r="S193" s="567"/>
      <c r="T193" s="567"/>
      <c r="U193" s="567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592" t="s">
        <v>38</v>
      </c>
      <c r="E194" s="85"/>
      <c r="F194" s="85"/>
      <c r="G194" s="85"/>
      <c r="H194" s="630">
        <f>+'Cash-Flow-2021-Leva'!P5</f>
        <v>2021</v>
      </c>
      <c r="I194" s="630"/>
      <c r="J194" s="630"/>
      <c r="K194" s="85" t="s">
        <v>302</v>
      </c>
      <c r="L194" s="593"/>
      <c r="M194" s="594"/>
      <c r="N194" s="67"/>
      <c r="O194" s="567"/>
      <c r="P194" s="567"/>
      <c r="Q194" s="567"/>
      <c r="R194" s="567"/>
      <c r="S194" s="567"/>
      <c r="T194" s="567"/>
      <c r="U194" s="567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595" t="s">
        <v>39</v>
      </c>
      <c r="E195" s="596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597"/>
      <c r="N195" s="88"/>
      <c r="O195" s="567"/>
      <c r="P195" s="567"/>
      <c r="Q195" s="567"/>
      <c r="R195" s="567"/>
      <c r="S195" s="567"/>
      <c r="T195" s="567"/>
      <c r="U195" s="567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595" t="s">
        <v>45</v>
      </c>
      <c r="E196" s="89"/>
      <c r="F196" s="89"/>
      <c r="G196" s="89"/>
      <c r="H196" s="89"/>
      <c r="I196" s="89"/>
      <c r="J196" s="89"/>
      <c r="K196" s="598"/>
      <c r="L196" s="89"/>
      <c r="M196" s="597"/>
      <c r="N196" s="67"/>
      <c r="O196" s="567"/>
      <c r="P196" s="567"/>
      <c r="Q196" s="567"/>
      <c r="R196" s="567"/>
      <c r="S196" s="567"/>
      <c r="T196" s="567"/>
      <c r="U196" s="567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599" t="s">
        <v>450</v>
      </c>
      <c r="E197" s="86"/>
      <c r="F197" s="86"/>
      <c r="G197" s="86"/>
      <c r="H197" s="86"/>
      <c r="I197" s="86"/>
      <c r="J197" s="86"/>
      <c r="K197" s="600"/>
      <c r="L197" s="601"/>
      <c r="M197" s="87"/>
      <c r="N197" s="67"/>
      <c r="O197" s="567"/>
      <c r="P197" s="567"/>
      <c r="Q197" s="567"/>
      <c r="R197" s="567"/>
      <c r="S197" s="567"/>
      <c r="T197" s="567"/>
      <c r="U197" s="567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567"/>
      <c r="P198" s="567"/>
      <c r="Q198" s="567"/>
      <c r="R198" s="567"/>
      <c r="S198" s="567"/>
      <c r="T198" s="567"/>
      <c r="U198" s="567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567"/>
      <c r="P199" s="567"/>
      <c r="Q199" s="567"/>
      <c r="R199" s="567"/>
      <c r="S199" s="567"/>
      <c r="T199" s="567"/>
      <c r="U199" s="567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567"/>
      <c r="P200" s="567"/>
      <c r="Q200" s="567"/>
      <c r="R200" s="567"/>
      <c r="S200" s="567"/>
      <c r="T200" s="567"/>
      <c r="U200" s="567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567"/>
      <c r="P201" s="567"/>
      <c r="Q201" s="567"/>
      <c r="R201" s="567"/>
      <c r="S201" s="567"/>
      <c r="T201" s="567"/>
      <c r="U201" s="567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567"/>
      <c r="P202" s="567"/>
      <c r="Q202" s="567"/>
      <c r="R202" s="567"/>
      <c r="S202" s="567"/>
      <c r="T202" s="567"/>
      <c r="U202" s="567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567"/>
      <c r="P203" s="567"/>
      <c r="Q203" s="567"/>
      <c r="R203" s="567"/>
      <c r="S203" s="567"/>
      <c r="T203" s="567"/>
      <c r="U203" s="567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567"/>
      <c r="P204" s="567"/>
      <c r="Q204" s="567"/>
      <c r="R204" s="567"/>
      <c r="S204" s="567"/>
      <c r="T204" s="567"/>
      <c r="U204" s="567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567"/>
      <c r="P205" s="567"/>
      <c r="Q205" s="567"/>
      <c r="R205" s="567"/>
      <c r="S205" s="567"/>
      <c r="T205" s="567"/>
      <c r="U205" s="567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567"/>
      <c r="P206" s="567"/>
      <c r="Q206" s="567"/>
      <c r="R206" s="567"/>
      <c r="S206" s="567"/>
      <c r="T206" s="567"/>
      <c r="U206" s="567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567"/>
      <c r="P207" s="567"/>
      <c r="Q207" s="567"/>
      <c r="R207" s="567"/>
      <c r="S207" s="567"/>
      <c r="T207" s="567"/>
      <c r="U207" s="567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567"/>
      <c r="P208" s="567"/>
      <c r="Q208" s="567"/>
      <c r="R208" s="567"/>
      <c r="S208" s="567"/>
      <c r="T208" s="567"/>
      <c r="U208" s="567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567"/>
      <c r="P209" s="567"/>
      <c r="Q209" s="567"/>
      <c r="R209" s="567"/>
      <c r="S209" s="567"/>
      <c r="T209" s="567"/>
      <c r="U209" s="567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567"/>
      <c r="P210" s="567"/>
      <c r="Q210" s="567"/>
      <c r="R210" s="567"/>
      <c r="S210" s="567"/>
      <c r="T210" s="567"/>
      <c r="U210" s="567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567"/>
      <c r="P211" s="567"/>
      <c r="Q211" s="567"/>
      <c r="R211" s="567"/>
      <c r="S211" s="567"/>
      <c r="T211" s="567"/>
      <c r="U211" s="567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567"/>
      <c r="P212" s="567"/>
      <c r="Q212" s="567"/>
      <c r="R212" s="567"/>
      <c r="S212" s="567"/>
      <c r="T212" s="567"/>
      <c r="U212" s="567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567"/>
      <c r="P213" s="567"/>
      <c r="Q213" s="567"/>
      <c r="R213" s="567"/>
      <c r="S213" s="567"/>
      <c r="T213" s="567"/>
      <c r="U213" s="567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567"/>
      <c r="P214" s="567"/>
      <c r="Q214" s="567"/>
      <c r="R214" s="567"/>
      <c r="S214" s="567"/>
      <c r="T214" s="567"/>
      <c r="U214" s="567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567"/>
      <c r="P215" s="567"/>
      <c r="Q215" s="567"/>
      <c r="R215" s="567"/>
      <c r="S215" s="567"/>
      <c r="T215" s="567"/>
      <c r="U215" s="567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567"/>
      <c r="P216" s="567"/>
      <c r="Q216" s="567"/>
      <c r="R216" s="567"/>
      <c r="S216" s="567"/>
      <c r="T216" s="567"/>
      <c r="U216" s="567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567"/>
      <c r="P217" s="567"/>
      <c r="Q217" s="567"/>
      <c r="R217" s="567"/>
      <c r="S217" s="567"/>
      <c r="T217" s="567"/>
      <c r="U217" s="567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567"/>
      <c r="P218" s="567"/>
      <c r="Q218" s="567"/>
      <c r="R218" s="567"/>
      <c r="S218" s="567"/>
      <c r="T218" s="567"/>
      <c r="U218" s="567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567"/>
      <c r="P219" s="567"/>
      <c r="Q219" s="567"/>
      <c r="R219" s="567"/>
      <c r="S219" s="567"/>
      <c r="T219" s="567"/>
      <c r="U219" s="567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567"/>
      <c r="P220" s="567"/>
      <c r="Q220" s="567"/>
      <c r="R220" s="567"/>
      <c r="S220" s="567"/>
      <c r="T220" s="567"/>
      <c r="U220" s="567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567"/>
      <c r="P221" s="567"/>
      <c r="Q221" s="567"/>
      <c r="R221" s="567"/>
      <c r="S221" s="567"/>
      <c r="T221" s="567"/>
      <c r="U221" s="567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567"/>
      <c r="P222" s="567"/>
      <c r="Q222" s="567"/>
      <c r="R222" s="567"/>
      <c r="S222" s="567"/>
      <c r="T222" s="567"/>
      <c r="U222" s="567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567"/>
      <c r="P223" s="567"/>
      <c r="Q223" s="567"/>
      <c r="R223" s="567"/>
      <c r="S223" s="567"/>
      <c r="T223" s="567"/>
      <c r="U223" s="567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567"/>
      <c r="P224" s="567"/>
      <c r="Q224" s="567"/>
      <c r="R224" s="567"/>
      <c r="S224" s="567"/>
      <c r="T224" s="567"/>
      <c r="U224" s="567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567"/>
      <c r="P225" s="567"/>
      <c r="Q225" s="567"/>
      <c r="R225" s="567"/>
      <c r="S225" s="567"/>
      <c r="T225" s="567"/>
      <c r="U225" s="567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567"/>
      <c r="P226" s="567"/>
      <c r="Q226" s="567"/>
      <c r="R226" s="567"/>
      <c r="S226" s="567"/>
      <c r="T226" s="567"/>
      <c r="U226" s="567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567"/>
      <c r="P227" s="567"/>
      <c r="Q227" s="567"/>
      <c r="R227" s="567"/>
      <c r="S227" s="567"/>
      <c r="T227" s="567"/>
      <c r="U227" s="567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567"/>
      <c r="P228" s="567"/>
      <c r="Q228" s="567"/>
      <c r="R228" s="567"/>
      <c r="S228" s="567"/>
      <c r="T228" s="567"/>
      <c r="U228" s="567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567"/>
      <c r="P229" s="567"/>
      <c r="Q229" s="567"/>
      <c r="R229" s="567"/>
      <c r="S229" s="567"/>
      <c r="T229" s="567"/>
      <c r="U229" s="567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567"/>
      <c r="P230" s="567"/>
      <c r="Q230" s="567"/>
      <c r="R230" s="567"/>
      <c r="S230" s="567"/>
      <c r="T230" s="567"/>
      <c r="U230" s="567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567"/>
      <c r="P231" s="567"/>
      <c r="Q231" s="567"/>
      <c r="R231" s="567"/>
      <c r="S231" s="567"/>
      <c r="T231" s="567"/>
      <c r="U231" s="567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567"/>
      <c r="P232" s="567"/>
      <c r="Q232" s="567"/>
      <c r="R232" s="567"/>
      <c r="S232" s="567"/>
      <c r="T232" s="567"/>
      <c r="U232" s="567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567"/>
      <c r="P233" s="567"/>
      <c r="Q233" s="567"/>
      <c r="R233" s="567"/>
      <c r="S233" s="567"/>
      <c r="T233" s="567"/>
      <c r="U233" s="567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567"/>
      <c r="P234" s="567"/>
      <c r="Q234" s="567"/>
      <c r="R234" s="567"/>
      <c r="S234" s="567"/>
      <c r="T234" s="567"/>
      <c r="U234" s="567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567"/>
      <c r="P235" s="567"/>
      <c r="Q235" s="567"/>
      <c r="R235" s="567"/>
      <c r="S235" s="567"/>
      <c r="T235" s="567"/>
      <c r="U235" s="567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567"/>
      <c r="P236" s="567"/>
      <c r="Q236" s="567"/>
      <c r="R236" s="567"/>
      <c r="S236" s="567"/>
      <c r="T236" s="567"/>
      <c r="U236" s="567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567"/>
      <c r="P237" s="567"/>
      <c r="Q237" s="567"/>
      <c r="R237" s="567"/>
      <c r="S237" s="567"/>
      <c r="T237" s="567"/>
      <c r="U237" s="567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567"/>
      <c r="P238" s="567"/>
      <c r="Q238" s="567"/>
      <c r="R238" s="567"/>
      <c r="S238" s="567"/>
      <c r="T238" s="567"/>
      <c r="U238" s="567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567"/>
      <c r="P239" s="567"/>
      <c r="Q239" s="567"/>
      <c r="R239" s="567"/>
      <c r="S239" s="567"/>
      <c r="T239" s="567"/>
      <c r="U239" s="567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567"/>
      <c r="P240" s="567"/>
      <c r="Q240" s="567"/>
      <c r="R240" s="567"/>
      <c r="S240" s="567"/>
      <c r="T240" s="567"/>
      <c r="U240" s="567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567"/>
      <c r="P241" s="567"/>
      <c r="Q241" s="567"/>
      <c r="R241" s="567"/>
      <c r="S241" s="567"/>
      <c r="T241" s="567"/>
      <c r="U241" s="567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567"/>
      <c r="P242" s="567"/>
      <c r="Q242" s="567"/>
      <c r="R242" s="567"/>
      <c r="S242" s="567"/>
      <c r="T242" s="567"/>
      <c r="U242" s="567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567"/>
      <c r="P243" s="567"/>
      <c r="Q243" s="567"/>
      <c r="R243" s="567"/>
      <c r="S243" s="567"/>
      <c r="T243" s="567"/>
      <c r="U243" s="567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567"/>
      <c r="P244" s="567"/>
      <c r="Q244" s="567"/>
      <c r="R244" s="567"/>
      <c r="S244" s="567"/>
      <c r="T244" s="567"/>
      <c r="U244" s="567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567"/>
      <c r="P245" s="567"/>
      <c r="Q245" s="567"/>
      <c r="R245" s="567"/>
      <c r="S245" s="567"/>
      <c r="T245" s="567"/>
      <c r="U245" s="567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567"/>
      <c r="P246" s="567"/>
      <c r="Q246" s="567"/>
      <c r="R246" s="567"/>
      <c r="S246" s="567"/>
      <c r="T246" s="567"/>
      <c r="U246" s="567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567"/>
      <c r="P247" s="567"/>
      <c r="Q247" s="567"/>
      <c r="R247" s="567"/>
      <c r="S247" s="567"/>
      <c r="T247" s="567"/>
      <c r="U247" s="567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567"/>
      <c r="P248" s="567"/>
      <c r="Q248" s="567"/>
      <c r="R248" s="567"/>
      <c r="S248" s="567"/>
      <c r="T248" s="567"/>
      <c r="U248" s="567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567"/>
      <c r="P249" s="567"/>
      <c r="Q249" s="567"/>
      <c r="R249" s="567"/>
      <c r="S249" s="567"/>
      <c r="T249" s="567"/>
      <c r="U249" s="567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567"/>
      <c r="P250" s="567"/>
      <c r="Q250" s="567"/>
      <c r="R250" s="567"/>
      <c r="S250" s="567"/>
      <c r="T250" s="567"/>
      <c r="U250" s="567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567"/>
      <c r="P251" s="567"/>
      <c r="Q251" s="567"/>
      <c r="R251" s="567"/>
      <c r="S251" s="567"/>
      <c r="T251" s="567"/>
      <c r="U251" s="567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567"/>
      <c r="P252" s="567"/>
      <c r="Q252" s="567"/>
      <c r="R252" s="567"/>
      <c r="S252" s="567"/>
      <c r="T252" s="567"/>
      <c r="U252" s="567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567"/>
      <c r="P253" s="567"/>
      <c r="Q253" s="567"/>
      <c r="R253" s="567"/>
      <c r="S253" s="567"/>
      <c r="T253" s="567"/>
      <c r="U253" s="567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567"/>
      <c r="P254" s="567"/>
      <c r="Q254" s="567"/>
      <c r="R254" s="567"/>
      <c r="S254" s="567"/>
      <c r="T254" s="567"/>
      <c r="U254" s="567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567"/>
      <c r="P255" s="567"/>
      <c r="Q255" s="567"/>
      <c r="R255" s="567"/>
      <c r="S255" s="567"/>
      <c r="T255" s="567"/>
      <c r="U255" s="567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567"/>
      <c r="P256" s="567"/>
      <c r="Q256" s="567"/>
      <c r="R256" s="567"/>
      <c r="S256" s="567"/>
      <c r="T256" s="567"/>
      <c r="U256" s="567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567"/>
      <c r="P257" s="567"/>
      <c r="Q257" s="567"/>
      <c r="R257" s="567"/>
      <c r="S257" s="567"/>
      <c r="T257" s="567"/>
      <c r="U257" s="567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567"/>
      <c r="P258" s="567"/>
      <c r="Q258" s="567"/>
      <c r="R258" s="567"/>
      <c r="S258" s="567"/>
      <c r="T258" s="567"/>
      <c r="U258" s="567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567"/>
      <c r="P259" s="567"/>
      <c r="Q259" s="567"/>
      <c r="R259" s="567"/>
      <c r="S259" s="567"/>
      <c r="T259" s="567"/>
      <c r="U259" s="567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567"/>
      <c r="P260" s="567"/>
      <c r="Q260" s="567"/>
      <c r="R260" s="567"/>
      <c r="S260" s="567"/>
      <c r="T260" s="567"/>
      <c r="U260" s="567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567"/>
      <c r="P261" s="567"/>
      <c r="Q261" s="567"/>
      <c r="R261" s="567"/>
      <c r="S261" s="567"/>
      <c r="T261" s="567"/>
      <c r="U261" s="567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567"/>
      <c r="P262" s="567"/>
      <c r="Q262" s="567"/>
      <c r="R262" s="567"/>
      <c r="S262" s="567"/>
      <c r="T262" s="567"/>
      <c r="U262" s="567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567"/>
      <c r="P263" s="567"/>
      <c r="Q263" s="567"/>
      <c r="R263" s="567"/>
      <c r="S263" s="567"/>
      <c r="T263" s="567"/>
      <c r="U263" s="567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567"/>
      <c r="P264" s="567"/>
      <c r="Q264" s="567"/>
      <c r="R264" s="567"/>
      <c r="S264" s="567"/>
      <c r="T264" s="567"/>
      <c r="U264" s="567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567"/>
      <c r="P265" s="567"/>
      <c r="Q265" s="567"/>
      <c r="R265" s="567"/>
      <c r="S265" s="567"/>
      <c r="T265" s="567"/>
      <c r="U265" s="567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567"/>
      <c r="P266" s="567"/>
      <c r="Q266" s="567"/>
      <c r="R266" s="567"/>
      <c r="S266" s="567"/>
      <c r="T266" s="567"/>
      <c r="U266" s="567"/>
      <c r="V266" s="63"/>
      <c r="W266" s="63"/>
      <c r="X266" s="63"/>
      <c r="Y266" s="63"/>
      <c r="Z266" s="63"/>
      <c r="AA266" s="63"/>
      <c r="AB266" s="63"/>
    </row>
    <row r="267" spans="15:21" ht="15.75">
      <c r="O267" s="567"/>
      <c r="P267" s="567"/>
      <c r="Q267" s="567"/>
      <c r="R267" s="567"/>
      <c r="S267" s="567"/>
      <c r="T267" s="567"/>
      <c r="U267" s="567"/>
    </row>
    <row r="268" spans="15:21" ht="15.75">
      <c r="O268" s="567"/>
      <c r="P268" s="567"/>
      <c r="Q268" s="567"/>
      <c r="R268" s="567"/>
      <c r="S268" s="567"/>
      <c r="T268" s="567"/>
      <c r="U268" s="567"/>
    </row>
    <row r="269" spans="15:21" ht="15.75">
      <c r="O269" s="567"/>
      <c r="P269" s="567"/>
      <c r="Q269" s="567"/>
      <c r="R269" s="567"/>
      <c r="S269" s="567"/>
      <c r="T269" s="567"/>
      <c r="U269" s="567"/>
    </row>
    <row r="270" spans="15:21" ht="15.75">
      <c r="O270" s="567"/>
      <c r="P270" s="567"/>
      <c r="Q270" s="567"/>
      <c r="R270" s="567"/>
      <c r="S270" s="567"/>
      <c r="T270" s="567"/>
      <c r="U270" s="567"/>
    </row>
    <row r="271" spans="15:21" ht="15.75">
      <c r="O271" s="567"/>
      <c r="P271" s="567"/>
      <c r="Q271" s="567"/>
      <c r="R271" s="567"/>
      <c r="S271" s="567"/>
      <c r="T271" s="567"/>
      <c r="U271" s="567"/>
    </row>
    <row r="272" spans="15:21" ht="15.75">
      <c r="O272" s="567"/>
      <c r="P272" s="567"/>
      <c r="Q272" s="567"/>
      <c r="R272" s="567"/>
      <c r="S272" s="567"/>
      <c r="T272" s="567"/>
      <c r="U272" s="567"/>
    </row>
    <row r="273" spans="15:21" ht="15.75">
      <c r="O273" s="567"/>
      <c r="P273" s="567"/>
      <c r="Q273" s="567"/>
      <c r="R273" s="567"/>
      <c r="S273" s="567"/>
      <c r="T273" s="567"/>
      <c r="U273" s="567"/>
    </row>
    <row r="274" spans="15:21" ht="15.75">
      <c r="O274" s="567"/>
      <c r="P274" s="567"/>
      <c r="Q274" s="567"/>
      <c r="R274" s="567"/>
      <c r="S274" s="567"/>
      <c r="T274" s="567"/>
      <c r="U274" s="567"/>
    </row>
    <row r="275" spans="15:21" ht="15.75">
      <c r="O275" s="567"/>
      <c r="P275" s="567"/>
      <c r="Q275" s="567"/>
      <c r="R275" s="567"/>
      <c r="S275" s="567"/>
      <c r="T275" s="567"/>
      <c r="U275" s="567"/>
    </row>
    <row r="276" spans="15:21" ht="15.75">
      <c r="O276" s="567"/>
      <c r="P276" s="567"/>
      <c r="Q276" s="567"/>
      <c r="R276" s="567"/>
      <c r="S276" s="567"/>
      <c r="T276" s="567"/>
      <c r="U276" s="567"/>
    </row>
    <row r="277" spans="15:21" ht="15.75">
      <c r="O277" s="567"/>
      <c r="P277" s="567"/>
      <c r="Q277" s="567"/>
      <c r="R277" s="567"/>
      <c r="S277" s="567"/>
      <c r="T277" s="567"/>
      <c r="U277" s="567"/>
    </row>
    <row r="278" spans="15:21" ht="15.75">
      <c r="O278" s="567"/>
      <c r="P278" s="567"/>
      <c r="Q278" s="567"/>
      <c r="R278" s="567"/>
      <c r="S278" s="567"/>
      <c r="T278" s="567"/>
      <c r="U278" s="567"/>
    </row>
  </sheetData>
  <sheetProtection password="889B" sheet="1"/>
  <mergeCells count="53">
    <mergeCell ref="E185:H185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D189:E189"/>
    <mergeCell ref="I116:J116"/>
    <mergeCell ref="E102:J102"/>
    <mergeCell ref="K186:L186"/>
    <mergeCell ref="K122:L122"/>
    <mergeCell ref="L123:M123"/>
    <mergeCell ref="K160:L160"/>
    <mergeCell ref="E126:J126"/>
    <mergeCell ref="E127:J127"/>
    <mergeCell ref="E59:J59"/>
    <mergeCell ref="E60:J60"/>
    <mergeCell ref="H137:I137"/>
    <mergeCell ref="F164:K164"/>
    <mergeCell ref="I138:J138"/>
    <mergeCell ref="J144:L144"/>
    <mergeCell ref="I145:J145"/>
    <mergeCell ref="K121:L121"/>
    <mergeCell ref="J136:L136"/>
    <mergeCell ref="I123:J123"/>
    <mergeCell ref="L57:M57"/>
    <mergeCell ref="L2:M2"/>
    <mergeCell ref="G37:H37"/>
    <mergeCell ref="G42:H42"/>
    <mergeCell ref="L40:M40"/>
    <mergeCell ref="H7:I7"/>
    <mergeCell ref="K56:L56"/>
    <mergeCell ref="K80:L80"/>
    <mergeCell ref="K96:L96"/>
    <mergeCell ref="K97:L97"/>
    <mergeCell ref="L82:M82"/>
    <mergeCell ref="K81:L81"/>
    <mergeCell ref="E85:J85"/>
    <mergeCell ref="E86:J86"/>
    <mergeCell ref="I98:J98"/>
    <mergeCell ref="E61:J61"/>
    <mergeCell ref="E84:J84"/>
    <mergeCell ref="I82:J82"/>
    <mergeCell ref="I75:J75"/>
    <mergeCell ref="L98:M98"/>
    <mergeCell ref="E100:J100"/>
    <mergeCell ref="E125:J125"/>
    <mergeCell ref="E101:J101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7" customWidth="1"/>
    <col min="19" max="20" width="14.140625" style="227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395" customFormat="1" ht="16.5" customHeight="1">
      <c r="A1" s="15"/>
      <c r="B1" s="679" t="s">
        <v>455</v>
      </c>
      <c r="C1" s="680"/>
      <c r="D1" s="680"/>
      <c r="E1" s="680"/>
      <c r="F1" s="681"/>
      <c r="G1" s="403" t="s">
        <v>244</v>
      </c>
      <c r="H1" s="396"/>
      <c r="I1" s="690">
        <v>193460</v>
      </c>
      <c r="J1" s="691"/>
      <c r="K1" s="397"/>
      <c r="L1" s="405" t="s">
        <v>245</v>
      </c>
      <c r="M1" s="401">
        <v>5610</v>
      </c>
      <c r="N1" s="397"/>
      <c r="O1" s="405" t="s">
        <v>239</v>
      </c>
      <c r="P1" s="422" t="s">
        <v>458</v>
      </c>
      <c r="Q1" s="398"/>
      <c r="R1" s="326" t="s">
        <v>277</v>
      </c>
      <c r="S1" s="741"/>
      <c r="T1" s="742"/>
      <c r="U1" s="39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395" customFormat="1" ht="14.25" customHeight="1">
      <c r="A2" s="15"/>
      <c r="B2" s="686" t="s">
        <v>240</v>
      </c>
      <c r="C2" s="687"/>
      <c r="D2" s="687"/>
      <c r="E2" s="687"/>
      <c r="F2" s="688"/>
      <c r="G2" s="396"/>
      <c r="H2" s="396"/>
      <c r="I2" s="394"/>
      <c r="J2" s="397"/>
      <c r="K2" s="394"/>
      <c r="L2" s="394"/>
      <c r="M2" s="397"/>
      <c r="N2" s="399"/>
      <c r="O2" s="398"/>
      <c r="P2" s="398"/>
      <c r="Q2" s="398"/>
      <c r="R2" s="398"/>
      <c r="S2" s="398"/>
      <c r="T2" s="398"/>
      <c r="U2" s="39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395" customFormat="1" ht="19.5" customHeight="1">
      <c r="A3" s="15"/>
      <c r="B3" s="683" t="s">
        <v>250</v>
      </c>
      <c r="C3" s="684"/>
      <c r="D3" s="684"/>
      <c r="E3" s="684"/>
      <c r="F3" s="685"/>
      <c r="G3" s="404" t="s">
        <v>238</v>
      </c>
      <c r="H3" s="637" t="s">
        <v>456</v>
      </c>
      <c r="I3" s="638"/>
      <c r="J3" s="638"/>
      <c r="K3" s="639"/>
      <c r="L3" s="28" t="s">
        <v>246</v>
      </c>
      <c r="M3" s="641" t="s">
        <v>457</v>
      </c>
      <c r="N3" s="642"/>
      <c r="O3" s="642"/>
      <c r="P3" s="643"/>
      <c r="Q3" s="398"/>
      <c r="R3" s="398"/>
      <c r="S3" s="398"/>
      <c r="T3" s="398"/>
      <c r="U3" s="39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1"/>
      <c r="S4" s="221"/>
      <c r="T4" s="221"/>
      <c r="U4" s="15"/>
    </row>
    <row r="5" spans="1:21" s="12" customFormat="1" ht="18.75" customHeight="1">
      <c r="A5" s="15"/>
      <c r="B5" s="658">
        <f>+IF(+O174&gt;0,"НЕРАВНЕНИЕ: Касов отчет - Баланс!",0)</f>
        <v>0</v>
      </c>
      <c r="C5" s="658"/>
      <c r="D5" s="689" t="s">
        <v>243</v>
      </c>
      <c r="E5" s="689"/>
      <c r="F5" s="689"/>
      <c r="G5" s="689"/>
      <c r="H5" s="689"/>
      <c r="I5" s="689"/>
      <c r="J5" s="689"/>
      <c r="K5" s="689"/>
      <c r="L5" s="689"/>
      <c r="M5" s="20"/>
      <c r="N5" s="20"/>
      <c r="O5" s="24" t="s">
        <v>17</v>
      </c>
      <c r="P5" s="420">
        <v>2021</v>
      </c>
      <c r="Q5" s="20"/>
      <c r="R5" s="640" t="s">
        <v>180</v>
      </c>
      <c r="S5" s="640"/>
      <c r="T5" s="640"/>
      <c r="U5" s="15"/>
    </row>
    <row r="6" spans="1:28" s="3" customFormat="1" ht="17.25" customHeight="1">
      <c r="A6" s="15"/>
      <c r="B6" s="659">
        <f>+IF(B5=0,0,P5)</f>
        <v>0</v>
      </c>
      <c r="C6" s="659"/>
      <c r="D6" s="689" t="s">
        <v>242</v>
      </c>
      <c r="E6" s="689"/>
      <c r="F6" s="689"/>
      <c r="G6" s="689"/>
      <c r="H6" s="689"/>
      <c r="I6" s="689"/>
      <c r="J6" s="689"/>
      <c r="K6" s="689"/>
      <c r="L6" s="689"/>
      <c r="M6" s="21"/>
      <c r="N6" s="16"/>
      <c r="O6" s="15"/>
      <c r="P6" s="15"/>
      <c r="Q6" s="13"/>
      <c r="R6" s="678">
        <f>+P4</f>
        <v>0</v>
      </c>
      <c r="S6" s="678"/>
      <c r="T6" s="67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1"/>
      <c r="S7" s="221"/>
      <c r="T7" s="221"/>
      <c r="U7" s="15"/>
    </row>
    <row r="8" spans="1:28" s="3" customFormat="1" ht="17.25" customHeight="1">
      <c r="A8" s="15"/>
      <c r="B8" s="27"/>
      <c r="C8" s="27" t="s">
        <v>241</v>
      </c>
      <c r="D8" s="682" t="str">
        <f>+B1</f>
        <v>ОБЩИНА РОМАН, ОБЛАСТ ВРАЦА, БУЛ. "ХРИСТО БОТЕВ" № 132-136" гр. РОМАН</v>
      </c>
      <c r="E8" s="682"/>
      <c r="F8" s="682"/>
      <c r="G8" s="682"/>
      <c r="H8" s="682"/>
      <c r="I8" s="682"/>
      <c r="J8" s="682"/>
      <c r="K8" s="682"/>
      <c r="L8" s="682"/>
      <c r="M8" s="402" t="s">
        <v>247</v>
      </c>
      <c r="N8" s="16"/>
      <c r="O8" s="557" t="s">
        <v>355</v>
      </c>
      <c r="P8" s="283" t="s">
        <v>46</v>
      </c>
      <c r="Q8" s="13"/>
      <c r="R8" s="675">
        <f>+P5</f>
        <v>2021</v>
      </c>
      <c r="S8" s="676"/>
      <c r="T8" s="67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0"/>
      <c r="C9" s="130"/>
      <c r="D9" s="130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2"/>
      <c r="S9" s="222"/>
      <c r="T9" s="222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1"/>
      <c r="C10" s="132"/>
      <c r="D10" s="133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06" t="s">
        <v>42</v>
      </c>
      <c r="M10" s="332" t="s">
        <v>42</v>
      </c>
      <c r="N10" s="16"/>
      <c r="O10" s="407" t="s">
        <v>248</v>
      </c>
      <c r="P10" s="335" t="s">
        <v>43</v>
      </c>
      <c r="Q10" s="333"/>
      <c r="R10" s="696" t="s">
        <v>0</v>
      </c>
      <c r="S10" s="697"/>
      <c r="T10" s="69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6" t="s">
        <v>127</v>
      </c>
      <c r="C11" s="134"/>
      <c r="D11" s="135"/>
      <c r="E11" s="15"/>
      <c r="F11" s="553" t="str">
        <f>+O8</f>
        <v>31.12.2021 г.</v>
      </c>
      <c r="G11" s="367">
        <f>+P5-1</f>
        <v>2020</v>
      </c>
      <c r="H11" s="15"/>
      <c r="I11" s="554" t="str">
        <f>+O8</f>
        <v>31.12.2021 г.</v>
      </c>
      <c r="J11" s="368">
        <f>+P5-1</f>
        <v>2020</v>
      </c>
      <c r="K11" s="16"/>
      <c r="L11" s="555" t="str">
        <f>+O8</f>
        <v>31.12.2021 г.</v>
      </c>
      <c r="M11" s="369">
        <f>+P5-1</f>
        <v>2020</v>
      </c>
      <c r="N11" s="16"/>
      <c r="O11" s="556" t="str">
        <f>+O8</f>
        <v>31.12.2021 г.</v>
      </c>
      <c r="P11" s="370">
        <f>+P5-1</f>
        <v>2020</v>
      </c>
      <c r="Q11" s="334"/>
      <c r="R11" s="699" t="s">
        <v>181</v>
      </c>
      <c r="S11" s="700"/>
      <c r="T11" s="70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28" t="s">
        <v>128</v>
      </c>
      <c r="C12" s="429"/>
      <c r="D12" s="430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36" t="s">
        <v>237</v>
      </c>
      <c r="P12" s="337" t="s">
        <v>236</v>
      </c>
      <c r="Q12" s="15"/>
      <c r="R12" s="291"/>
      <c r="S12" s="292"/>
      <c r="T12" s="29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6" t="s">
        <v>48</v>
      </c>
      <c r="C13" s="137"/>
      <c r="D13" s="138"/>
      <c r="E13" s="15"/>
      <c r="F13" s="228"/>
      <c r="G13" s="228"/>
      <c r="H13" s="15"/>
      <c r="I13" s="228"/>
      <c r="J13" s="228"/>
      <c r="K13" s="229"/>
      <c r="L13" s="228"/>
      <c r="M13" s="228"/>
      <c r="N13" s="229"/>
      <c r="O13" s="338"/>
      <c r="P13" s="339"/>
      <c r="Q13" s="31"/>
      <c r="R13" s="196" t="s">
        <v>48</v>
      </c>
      <c r="S13" s="137"/>
      <c r="T13" s="138"/>
      <c r="U13" s="34"/>
      <c r="V13" s="2"/>
      <c r="W13" s="219" t="s">
        <v>344</v>
      </c>
      <c r="X13" s="220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8" t="s">
        <v>69</v>
      </c>
      <c r="C14" s="124"/>
      <c r="D14" s="127"/>
      <c r="E14" s="15"/>
      <c r="F14" s="230"/>
      <c r="G14" s="230"/>
      <c r="H14" s="15"/>
      <c r="I14" s="230"/>
      <c r="J14" s="230"/>
      <c r="K14" s="229"/>
      <c r="L14" s="230"/>
      <c r="M14" s="230"/>
      <c r="N14" s="229"/>
      <c r="O14" s="340"/>
      <c r="P14" s="341"/>
      <c r="Q14" s="31"/>
      <c r="R14" s="198" t="s">
        <v>69</v>
      </c>
      <c r="S14" s="124"/>
      <c r="T14" s="127"/>
      <c r="U14" s="34"/>
      <c r="V14" s="2"/>
      <c r="W14" s="217" t="s">
        <v>345</v>
      </c>
      <c r="X14" s="218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9" t="s">
        <v>49</v>
      </c>
      <c r="C15" s="158"/>
      <c r="D15" s="159"/>
      <c r="E15" s="15"/>
      <c r="F15" s="603">
        <v>314157</v>
      </c>
      <c r="G15" s="232">
        <v>211126</v>
      </c>
      <c r="H15" s="15"/>
      <c r="I15" s="232"/>
      <c r="J15" s="231"/>
      <c r="K15" s="229"/>
      <c r="L15" s="232"/>
      <c r="M15" s="231"/>
      <c r="N15" s="229"/>
      <c r="O15" s="347">
        <f aca="true" t="shared" si="0" ref="O15:P24">+ROUND(+F15+I15+L15,0)</f>
        <v>314157</v>
      </c>
      <c r="P15" s="349">
        <f t="shared" si="0"/>
        <v>211126</v>
      </c>
      <c r="Q15" s="31"/>
      <c r="R15" s="702" t="s">
        <v>149</v>
      </c>
      <c r="S15" s="703"/>
      <c r="T15" s="704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0" t="s">
        <v>283</v>
      </c>
      <c r="C16" s="154"/>
      <c r="D16" s="155"/>
      <c r="E16" s="15"/>
      <c r="F16" s="604">
        <v>383574</v>
      </c>
      <c r="G16" s="236">
        <v>288691</v>
      </c>
      <c r="H16" s="15"/>
      <c r="I16" s="236"/>
      <c r="J16" s="235"/>
      <c r="K16" s="229"/>
      <c r="L16" s="236"/>
      <c r="M16" s="235"/>
      <c r="N16" s="229"/>
      <c r="O16" s="343">
        <f t="shared" si="0"/>
        <v>383574</v>
      </c>
      <c r="P16" s="351">
        <f t="shared" si="0"/>
        <v>288691</v>
      </c>
      <c r="Q16" s="31"/>
      <c r="R16" s="705" t="s">
        <v>284</v>
      </c>
      <c r="S16" s="706"/>
      <c r="T16" s="707"/>
      <c r="U16" s="34"/>
      <c r="V16" s="2"/>
      <c r="W16" s="219" t="s">
        <v>347</v>
      </c>
      <c r="X16" s="220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5" t="s">
        <v>285</v>
      </c>
      <c r="C17" s="472"/>
      <c r="D17" s="473"/>
      <c r="E17" s="15"/>
      <c r="F17" s="483"/>
      <c r="G17" s="484"/>
      <c r="H17" s="15"/>
      <c r="I17" s="483"/>
      <c r="J17" s="484"/>
      <c r="K17" s="229"/>
      <c r="L17" s="483"/>
      <c r="M17" s="484"/>
      <c r="N17" s="229"/>
      <c r="O17" s="479">
        <f>+ROUND(+F17+I17+L17,0)</f>
        <v>0</v>
      </c>
      <c r="P17" s="480">
        <f>+ROUND(+G17+J17+M17,0)</f>
        <v>0</v>
      </c>
      <c r="Q17" s="31"/>
      <c r="R17" s="647" t="s">
        <v>279</v>
      </c>
      <c r="S17" s="648"/>
      <c r="T17" s="649"/>
      <c r="U17" s="34"/>
      <c r="V17" s="2"/>
      <c r="W17" s="217" t="s">
        <v>348</v>
      </c>
      <c r="X17" s="218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4" t="s">
        <v>83</v>
      </c>
      <c r="C18" s="154"/>
      <c r="D18" s="155"/>
      <c r="E18" s="15"/>
      <c r="F18" s="604">
        <v>25323</v>
      </c>
      <c r="G18" s="232">
        <v>13485</v>
      </c>
      <c r="H18" s="15"/>
      <c r="I18" s="232"/>
      <c r="J18" s="231"/>
      <c r="K18" s="229"/>
      <c r="L18" s="232"/>
      <c r="M18" s="231"/>
      <c r="N18" s="229"/>
      <c r="O18" s="347">
        <f t="shared" si="0"/>
        <v>25323</v>
      </c>
      <c r="P18" s="349">
        <f t="shared" si="0"/>
        <v>13485</v>
      </c>
      <c r="Q18" s="31"/>
      <c r="R18" s="702" t="s">
        <v>150</v>
      </c>
      <c r="S18" s="703"/>
      <c r="T18" s="704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4" t="s">
        <v>68</v>
      </c>
      <c r="C19" s="154"/>
      <c r="D19" s="155"/>
      <c r="E19" s="15"/>
      <c r="F19" s="604">
        <f>+IF($P$2=0,$Q19,0)</f>
        <v>0</v>
      </c>
      <c r="G19" s="234"/>
      <c r="H19" s="15"/>
      <c r="I19" s="234"/>
      <c r="J19" s="233"/>
      <c r="K19" s="229"/>
      <c r="L19" s="234"/>
      <c r="M19" s="233"/>
      <c r="N19" s="229"/>
      <c r="O19" s="342">
        <f t="shared" si="0"/>
        <v>0</v>
      </c>
      <c r="P19" s="350">
        <f t="shared" si="0"/>
        <v>0</v>
      </c>
      <c r="Q19" s="31"/>
      <c r="R19" s="644" t="s">
        <v>151</v>
      </c>
      <c r="S19" s="645"/>
      <c r="T19" s="646"/>
      <c r="U19" s="34"/>
      <c r="V19" s="2"/>
      <c r="W19" s="219" t="s">
        <v>350</v>
      </c>
      <c r="X19" s="220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4" t="s">
        <v>50</v>
      </c>
      <c r="C20" s="154"/>
      <c r="D20" s="155"/>
      <c r="E20" s="15"/>
      <c r="F20" s="604">
        <v>141745</v>
      </c>
      <c r="G20" s="234">
        <v>141574</v>
      </c>
      <c r="H20" s="15"/>
      <c r="I20" s="234"/>
      <c r="J20" s="233"/>
      <c r="K20" s="229"/>
      <c r="L20" s="234"/>
      <c r="M20" s="233"/>
      <c r="N20" s="229"/>
      <c r="O20" s="342">
        <f t="shared" si="0"/>
        <v>141745</v>
      </c>
      <c r="P20" s="350">
        <f t="shared" si="0"/>
        <v>141574</v>
      </c>
      <c r="Q20" s="31"/>
      <c r="R20" s="644" t="s">
        <v>152</v>
      </c>
      <c r="S20" s="645"/>
      <c r="T20" s="646"/>
      <c r="U20" s="34"/>
      <c r="V20" s="2"/>
      <c r="W20" s="217" t="s">
        <v>351</v>
      </c>
      <c r="X20" s="218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4" t="s">
        <v>148</v>
      </c>
      <c r="C21" s="154"/>
      <c r="D21" s="155"/>
      <c r="E21" s="15"/>
      <c r="F21" s="604">
        <v>11250</v>
      </c>
      <c r="G21" s="234">
        <v>11128</v>
      </c>
      <c r="H21" s="15"/>
      <c r="I21" s="234"/>
      <c r="J21" s="233"/>
      <c r="K21" s="229"/>
      <c r="L21" s="234"/>
      <c r="M21" s="233"/>
      <c r="N21" s="229"/>
      <c r="O21" s="342">
        <f t="shared" si="0"/>
        <v>11250</v>
      </c>
      <c r="P21" s="350">
        <f t="shared" si="0"/>
        <v>11128</v>
      </c>
      <c r="Q21" s="31"/>
      <c r="R21" s="644" t="s">
        <v>153</v>
      </c>
      <c r="S21" s="645"/>
      <c r="T21" s="6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4" t="s">
        <v>51</v>
      </c>
      <c r="C22" s="154"/>
      <c r="D22" s="155"/>
      <c r="E22" s="15"/>
      <c r="F22" s="604">
        <f>+IF($P$2=0,$Q22,0)</f>
        <v>0</v>
      </c>
      <c r="G22" s="234"/>
      <c r="H22" s="15"/>
      <c r="I22" s="234"/>
      <c r="J22" s="233"/>
      <c r="K22" s="229"/>
      <c r="L22" s="234"/>
      <c r="M22" s="233">
        <v>0</v>
      </c>
      <c r="N22" s="229"/>
      <c r="O22" s="342">
        <f t="shared" si="0"/>
        <v>0</v>
      </c>
      <c r="P22" s="350">
        <f t="shared" si="0"/>
        <v>0</v>
      </c>
      <c r="Q22" s="31"/>
      <c r="R22" s="644" t="s">
        <v>154</v>
      </c>
      <c r="S22" s="645"/>
      <c r="T22" s="646"/>
      <c r="U22" s="34"/>
      <c r="V22" s="2"/>
      <c r="W22" s="219" t="s">
        <v>353</v>
      </c>
      <c r="X22" s="220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4" t="s">
        <v>52</v>
      </c>
      <c r="C23" s="154"/>
      <c r="D23" s="155"/>
      <c r="E23" s="15"/>
      <c r="F23" s="604">
        <f>+IF($P$2=0,$Q23,0)</f>
        <v>0</v>
      </c>
      <c r="G23" s="234"/>
      <c r="H23" s="15"/>
      <c r="I23" s="234"/>
      <c r="J23" s="233"/>
      <c r="K23" s="229"/>
      <c r="L23" s="234"/>
      <c r="M23" s="233"/>
      <c r="N23" s="229"/>
      <c r="O23" s="342">
        <f t="shared" si="0"/>
        <v>0</v>
      </c>
      <c r="P23" s="350">
        <f t="shared" si="0"/>
        <v>0</v>
      </c>
      <c r="Q23" s="31"/>
      <c r="R23" s="644" t="s">
        <v>155</v>
      </c>
      <c r="S23" s="645"/>
      <c r="T23" s="646"/>
      <c r="U23" s="34"/>
      <c r="V23" s="2"/>
      <c r="W23" s="217" t="s">
        <v>354</v>
      </c>
      <c r="X23" s="218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5" t="s">
        <v>74</v>
      </c>
      <c r="C24" s="156"/>
      <c r="D24" s="157"/>
      <c r="E24" s="15"/>
      <c r="F24" s="605">
        <v>159514</v>
      </c>
      <c r="G24" s="236">
        <v>118419</v>
      </c>
      <c r="H24" s="15"/>
      <c r="I24" s="236"/>
      <c r="J24" s="235"/>
      <c r="K24" s="229"/>
      <c r="L24" s="236"/>
      <c r="M24" s="235"/>
      <c r="N24" s="229"/>
      <c r="O24" s="343">
        <f t="shared" si="0"/>
        <v>159514</v>
      </c>
      <c r="P24" s="351">
        <f t="shared" si="0"/>
        <v>118419</v>
      </c>
      <c r="Q24" s="31"/>
      <c r="R24" s="650" t="s">
        <v>280</v>
      </c>
      <c r="S24" s="651"/>
      <c r="T24" s="6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5" t="s">
        <v>130</v>
      </c>
      <c r="C25" s="146"/>
      <c r="D25" s="147"/>
      <c r="E25" s="15"/>
      <c r="F25" s="238">
        <f>+ROUND(+SUM(F15,F16,F18,F19,F20,F21,F22,F23,F24),0)</f>
        <v>1035563</v>
      </c>
      <c r="G25" s="237">
        <f>+ROUND(+SUM(G15,G16,G18,G19,G20,G21,G22,G23,G24),0)</f>
        <v>784423</v>
      </c>
      <c r="H25" s="15"/>
      <c r="I25" s="238">
        <f>+ROUND(+SUM(I15,I16,I18,I19,I20,I21,I22,I23,I24),0)</f>
        <v>0</v>
      </c>
      <c r="J25" s="237">
        <f>+ROUND(+SUM(J15,J16,J18,J19,J20,J21,J22,J23,J24),0)</f>
        <v>0</v>
      </c>
      <c r="K25" s="229"/>
      <c r="L25" s="238">
        <f>+ROUND(+SUM(L15,L16,L18,L19,L20,L21,L22,L23,L24),0)</f>
        <v>0</v>
      </c>
      <c r="M25" s="237">
        <f>+ROUND(+SUM(M15,M16,M18,M19,M20,M21,M22,M23,M24),0)</f>
        <v>0</v>
      </c>
      <c r="N25" s="229"/>
      <c r="O25" s="344">
        <f>+ROUND(+SUM(O15,O16,O18,O19,O20,O21,O22,O23,O24),0)</f>
        <v>1035563</v>
      </c>
      <c r="P25" s="345">
        <f>+ROUND(+SUM(P15,P16,P18,P19,P20,P21,P22,P23,P24),0)</f>
        <v>784423</v>
      </c>
      <c r="Q25" s="31"/>
      <c r="R25" s="653" t="s">
        <v>182</v>
      </c>
      <c r="S25" s="654"/>
      <c r="T25" s="6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8" t="s">
        <v>144</v>
      </c>
      <c r="C26" s="124"/>
      <c r="D26" s="127"/>
      <c r="E26" s="15"/>
      <c r="F26" s="239"/>
      <c r="G26" s="228"/>
      <c r="H26" s="15"/>
      <c r="I26" s="239"/>
      <c r="J26" s="228"/>
      <c r="K26" s="229"/>
      <c r="L26" s="239"/>
      <c r="M26" s="228"/>
      <c r="N26" s="229"/>
      <c r="O26" s="346"/>
      <c r="P26" s="339"/>
      <c r="Q26" s="31"/>
      <c r="R26" s="198" t="s">
        <v>144</v>
      </c>
      <c r="S26" s="124"/>
      <c r="T26" s="12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9" t="s">
        <v>67</v>
      </c>
      <c r="C27" s="158"/>
      <c r="D27" s="159"/>
      <c r="E27" s="15"/>
      <c r="F27" s="603">
        <v>11360</v>
      </c>
      <c r="G27" s="232">
        <v>22569</v>
      </c>
      <c r="H27" s="15"/>
      <c r="I27" s="232"/>
      <c r="J27" s="231"/>
      <c r="K27" s="229"/>
      <c r="L27" s="232"/>
      <c r="M27" s="231"/>
      <c r="N27" s="229"/>
      <c r="O27" s="347">
        <f aca="true" t="shared" si="1" ref="O27:P29">+ROUND(+F27+I27+L27,0)</f>
        <v>11360</v>
      </c>
      <c r="P27" s="349">
        <f t="shared" si="1"/>
        <v>22569</v>
      </c>
      <c r="Q27" s="31"/>
      <c r="R27" s="702" t="s">
        <v>156</v>
      </c>
      <c r="S27" s="703"/>
      <c r="T27" s="70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4" t="s">
        <v>71</v>
      </c>
      <c r="C28" s="154"/>
      <c r="D28" s="155"/>
      <c r="E28" s="15"/>
      <c r="F28" s="604">
        <v>16980</v>
      </c>
      <c r="G28" s="234">
        <v>14974</v>
      </c>
      <c r="H28" s="15"/>
      <c r="I28" s="234"/>
      <c r="J28" s="233"/>
      <c r="K28" s="229"/>
      <c r="L28" s="234"/>
      <c r="M28" s="233"/>
      <c r="N28" s="229"/>
      <c r="O28" s="342">
        <f t="shared" si="1"/>
        <v>16980</v>
      </c>
      <c r="P28" s="350">
        <f t="shared" si="1"/>
        <v>14974</v>
      </c>
      <c r="Q28" s="31"/>
      <c r="R28" s="644" t="s">
        <v>157</v>
      </c>
      <c r="S28" s="645"/>
      <c r="T28" s="6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23" t="s">
        <v>145</v>
      </c>
      <c r="C29" s="156"/>
      <c r="D29" s="157"/>
      <c r="E29" s="15"/>
      <c r="F29" s="236"/>
      <c r="G29" s="236"/>
      <c r="H29" s="15"/>
      <c r="I29" s="236"/>
      <c r="J29" s="235"/>
      <c r="K29" s="229"/>
      <c r="L29" s="236"/>
      <c r="M29" s="235"/>
      <c r="N29" s="229"/>
      <c r="O29" s="343">
        <f t="shared" si="1"/>
        <v>0</v>
      </c>
      <c r="P29" s="351">
        <f t="shared" si="1"/>
        <v>0</v>
      </c>
      <c r="Q29" s="31"/>
      <c r="R29" s="650" t="s">
        <v>158</v>
      </c>
      <c r="S29" s="651"/>
      <c r="T29" s="6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5" t="s">
        <v>255</v>
      </c>
      <c r="C30" s="146"/>
      <c r="D30" s="147"/>
      <c r="E30" s="15"/>
      <c r="F30" s="238">
        <f>+ROUND(+SUM(F27:F29),0)</f>
        <v>28340</v>
      </c>
      <c r="G30" s="237">
        <f>+ROUND(+SUM(G27:G29),0)</f>
        <v>37543</v>
      </c>
      <c r="H30" s="15"/>
      <c r="I30" s="238">
        <f>+ROUND(+SUM(I27:I29),0)</f>
        <v>0</v>
      </c>
      <c r="J30" s="237">
        <f>+ROUND(+SUM(J27:J29),0)</f>
        <v>0</v>
      </c>
      <c r="K30" s="229"/>
      <c r="L30" s="238">
        <f>+ROUND(+SUM(L27:L29),0)</f>
        <v>0</v>
      </c>
      <c r="M30" s="237">
        <f>+ROUND(+SUM(M27:M29),0)</f>
        <v>0</v>
      </c>
      <c r="N30" s="229"/>
      <c r="O30" s="344">
        <f>+ROUND(+SUM(O27:O29),0)</f>
        <v>28340</v>
      </c>
      <c r="P30" s="345">
        <f>+ROUND(+SUM(P27:P29),0)</f>
        <v>37543</v>
      </c>
      <c r="Q30" s="31"/>
      <c r="R30" s="653" t="s">
        <v>183</v>
      </c>
      <c r="S30" s="654"/>
      <c r="T30" s="6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0"/>
      <c r="C31" s="161"/>
      <c r="D31" s="162"/>
      <c r="E31" s="15"/>
      <c r="F31" s="240"/>
      <c r="G31" s="230"/>
      <c r="H31" s="15"/>
      <c r="I31" s="240"/>
      <c r="J31" s="230"/>
      <c r="K31" s="229"/>
      <c r="L31" s="240"/>
      <c r="M31" s="230"/>
      <c r="N31" s="229"/>
      <c r="O31" s="348"/>
      <c r="P31" s="341"/>
      <c r="Q31" s="31"/>
      <c r="R31" s="294"/>
      <c r="S31" s="295"/>
      <c r="T31" s="29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71" t="s">
        <v>91</v>
      </c>
      <c r="C32" s="124"/>
      <c r="D32" s="127"/>
      <c r="E32" s="15"/>
      <c r="F32" s="239"/>
      <c r="G32" s="228"/>
      <c r="H32" s="15"/>
      <c r="I32" s="239"/>
      <c r="J32" s="228"/>
      <c r="K32" s="229"/>
      <c r="L32" s="239"/>
      <c r="M32" s="228"/>
      <c r="N32" s="229"/>
      <c r="O32" s="346"/>
      <c r="P32" s="339"/>
      <c r="Q32" s="31"/>
      <c r="R32" s="297"/>
      <c r="S32" s="298"/>
      <c r="T32" s="29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5"/>
      <c r="D33" s="129"/>
      <c r="E33" s="15"/>
      <c r="F33" s="242"/>
      <c r="G33" s="241"/>
      <c r="H33" s="15"/>
      <c r="I33" s="242"/>
      <c r="J33" s="241"/>
      <c r="K33" s="229"/>
      <c r="L33" s="242"/>
      <c r="M33" s="241"/>
      <c r="N33" s="229"/>
      <c r="O33" s="347"/>
      <c r="P33" s="349"/>
      <c r="Q33" s="31"/>
      <c r="R33" s="270"/>
      <c r="S33" s="271"/>
      <c r="T33" s="27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94" t="s">
        <v>80</v>
      </c>
      <c r="C34" s="125"/>
      <c r="D34" s="129"/>
      <c r="E34" s="15"/>
      <c r="F34" s="244"/>
      <c r="G34" s="243"/>
      <c r="H34" s="15"/>
      <c r="I34" s="244"/>
      <c r="J34" s="243"/>
      <c r="K34" s="229"/>
      <c r="L34" s="244"/>
      <c r="M34" s="243"/>
      <c r="N34" s="229"/>
      <c r="O34" s="342"/>
      <c r="P34" s="350"/>
      <c r="Q34" s="31"/>
      <c r="R34" s="215"/>
      <c r="S34" s="151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94" t="s">
        <v>72</v>
      </c>
      <c r="C35" s="125"/>
      <c r="D35" s="129"/>
      <c r="E35" s="15"/>
      <c r="F35" s="244"/>
      <c r="G35" s="243"/>
      <c r="H35" s="15"/>
      <c r="I35" s="244"/>
      <c r="J35" s="243"/>
      <c r="K35" s="229"/>
      <c r="L35" s="244"/>
      <c r="M35" s="243"/>
      <c r="N35" s="229"/>
      <c r="O35" s="342"/>
      <c r="P35" s="350"/>
      <c r="Q35" s="31"/>
      <c r="R35" s="215"/>
      <c r="S35" s="151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0" t="s">
        <v>73</v>
      </c>
      <c r="C36" s="125"/>
      <c r="D36" s="129"/>
      <c r="E36" s="15"/>
      <c r="F36" s="246"/>
      <c r="G36" s="245"/>
      <c r="H36" s="15"/>
      <c r="I36" s="246"/>
      <c r="J36" s="245"/>
      <c r="K36" s="229"/>
      <c r="L36" s="246"/>
      <c r="M36" s="245"/>
      <c r="N36" s="229"/>
      <c r="O36" s="343"/>
      <c r="P36" s="351"/>
      <c r="Q36" s="31"/>
      <c r="R36" s="212"/>
      <c r="S36" s="213"/>
      <c r="T36" s="214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26" t="s">
        <v>256</v>
      </c>
      <c r="C37" s="146"/>
      <c r="D37" s="147"/>
      <c r="E37" s="15"/>
      <c r="F37" s="248">
        <v>-21996</v>
      </c>
      <c r="G37" s="248">
        <v>-15084</v>
      </c>
      <c r="H37" s="15"/>
      <c r="I37" s="248"/>
      <c r="J37" s="247"/>
      <c r="K37" s="229"/>
      <c r="L37" s="248"/>
      <c r="M37" s="247"/>
      <c r="N37" s="229"/>
      <c r="O37" s="344">
        <f aca="true" t="shared" si="2" ref="O37:P40">+ROUND(+F37+I37+L37,0)</f>
        <v>-21996</v>
      </c>
      <c r="P37" s="345">
        <f t="shared" si="2"/>
        <v>-15084</v>
      </c>
      <c r="Q37" s="31"/>
      <c r="R37" s="653" t="s">
        <v>184</v>
      </c>
      <c r="S37" s="654"/>
      <c r="T37" s="6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1" t="s">
        <v>122</v>
      </c>
      <c r="C38" s="165"/>
      <c r="D38" s="166"/>
      <c r="E38" s="15"/>
      <c r="F38" s="250">
        <v>-17152</v>
      </c>
      <c r="G38" s="250">
        <v>-10333</v>
      </c>
      <c r="H38" s="15"/>
      <c r="I38" s="250"/>
      <c r="J38" s="249"/>
      <c r="K38" s="229"/>
      <c r="L38" s="250"/>
      <c r="M38" s="249"/>
      <c r="N38" s="229"/>
      <c r="O38" s="352">
        <f t="shared" si="2"/>
        <v>-17152</v>
      </c>
      <c r="P38" s="383">
        <f t="shared" si="2"/>
        <v>-10333</v>
      </c>
      <c r="Q38" s="31"/>
      <c r="R38" s="708" t="s">
        <v>159</v>
      </c>
      <c r="S38" s="709"/>
      <c r="T38" s="71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2" t="s">
        <v>142</v>
      </c>
      <c r="C39" s="167"/>
      <c r="D39" s="168"/>
      <c r="E39" s="15"/>
      <c r="F39" s="252">
        <v>-4844</v>
      </c>
      <c r="G39" s="252">
        <v>-4751</v>
      </c>
      <c r="H39" s="15"/>
      <c r="I39" s="252"/>
      <c r="J39" s="251"/>
      <c r="K39" s="229"/>
      <c r="L39" s="252"/>
      <c r="M39" s="251"/>
      <c r="N39" s="229"/>
      <c r="O39" s="353">
        <f t="shared" si="2"/>
        <v>-4844</v>
      </c>
      <c r="P39" s="384">
        <f t="shared" si="2"/>
        <v>-4751</v>
      </c>
      <c r="Q39" s="31"/>
      <c r="R39" s="711" t="s">
        <v>160</v>
      </c>
      <c r="S39" s="712"/>
      <c r="T39" s="71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3" t="s">
        <v>123</v>
      </c>
      <c r="C40" s="169"/>
      <c r="D40" s="170"/>
      <c r="E40" s="15"/>
      <c r="F40" s="254"/>
      <c r="G40" s="253"/>
      <c r="H40" s="15"/>
      <c r="I40" s="254"/>
      <c r="J40" s="253"/>
      <c r="K40" s="229"/>
      <c r="L40" s="254"/>
      <c r="M40" s="253"/>
      <c r="N40" s="229"/>
      <c r="O40" s="354">
        <f t="shared" si="2"/>
        <v>0</v>
      </c>
      <c r="P40" s="385">
        <f t="shared" si="2"/>
        <v>0</v>
      </c>
      <c r="Q40" s="31"/>
      <c r="R40" s="714" t="s">
        <v>161</v>
      </c>
      <c r="S40" s="715"/>
      <c r="T40" s="71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3"/>
      <c r="C41" s="164"/>
      <c r="D41" s="128"/>
      <c r="E41" s="15"/>
      <c r="F41" s="240"/>
      <c r="G41" s="230"/>
      <c r="H41" s="15"/>
      <c r="I41" s="240"/>
      <c r="J41" s="230"/>
      <c r="K41" s="229"/>
      <c r="L41" s="240"/>
      <c r="M41" s="230"/>
      <c r="N41" s="229"/>
      <c r="O41" s="348"/>
      <c r="P41" s="341"/>
      <c r="Q41" s="31"/>
      <c r="R41" s="301"/>
      <c r="S41" s="302"/>
      <c r="T41" s="303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5" t="s">
        <v>75</v>
      </c>
      <c r="C42" s="146"/>
      <c r="D42" s="147"/>
      <c r="E42" s="15"/>
      <c r="F42" s="248"/>
      <c r="G42" s="247"/>
      <c r="H42" s="15"/>
      <c r="I42" s="248"/>
      <c r="J42" s="247"/>
      <c r="K42" s="229"/>
      <c r="L42" s="248"/>
      <c r="M42" s="247"/>
      <c r="N42" s="229"/>
      <c r="O42" s="344">
        <f>+ROUND(+F42+I42+L42,0)</f>
        <v>0</v>
      </c>
      <c r="P42" s="345">
        <f>+ROUND(+G42+J42+M42,0)</f>
        <v>0</v>
      </c>
      <c r="Q42" s="31"/>
      <c r="R42" s="653" t="s">
        <v>185</v>
      </c>
      <c r="S42" s="654"/>
      <c r="T42" s="6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8" t="s">
        <v>53</v>
      </c>
      <c r="C43" s="124"/>
      <c r="D43" s="127"/>
      <c r="E43" s="15"/>
      <c r="F43" s="239"/>
      <c r="G43" s="228"/>
      <c r="H43" s="15"/>
      <c r="I43" s="239"/>
      <c r="J43" s="228"/>
      <c r="K43" s="229"/>
      <c r="L43" s="239"/>
      <c r="M43" s="228"/>
      <c r="N43" s="229"/>
      <c r="O43" s="346"/>
      <c r="P43" s="339"/>
      <c r="Q43" s="31"/>
      <c r="R43" s="198" t="s">
        <v>53</v>
      </c>
      <c r="S43" s="124"/>
      <c r="T43" s="12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9" t="s">
        <v>54</v>
      </c>
      <c r="C44" s="158"/>
      <c r="D44" s="159"/>
      <c r="E44" s="15"/>
      <c r="F44" s="232"/>
      <c r="G44" s="231"/>
      <c r="H44" s="15"/>
      <c r="I44" s="232"/>
      <c r="J44" s="231"/>
      <c r="K44" s="229"/>
      <c r="L44" s="232"/>
      <c r="M44" s="231"/>
      <c r="N44" s="229"/>
      <c r="O44" s="347">
        <f aca="true" t="shared" si="3" ref="O44:P47">+ROUND(+F44+I44+L44,0)</f>
        <v>0</v>
      </c>
      <c r="P44" s="349">
        <f t="shared" si="3"/>
        <v>0</v>
      </c>
      <c r="Q44" s="31"/>
      <c r="R44" s="702" t="s">
        <v>162</v>
      </c>
      <c r="S44" s="703"/>
      <c r="T44" s="70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4" t="s">
        <v>55</v>
      </c>
      <c r="C45" s="154"/>
      <c r="D45" s="155"/>
      <c r="E45" s="15"/>
      <c r="F45" s="234"/>
      <c r="G45" s="233"/>
      <c r="H45" s="15"/>
      <c r="I45" s="234"/>
      <c r="J45" s="233"/>
      <c r="K45" s="229"/>
      <c r="L45" s="234"/>
      <c r="M45" s="233"/>
      <c r="N45" s="229"/>
      <c r="O45" s="342">
        <f t="shared" si="3"/>
        <v>0</v>
      </c>
      <c r="P45" s="350">
        <f t="shared" si="3"/>
        <v>0</v>
      </c>
      <c r="Q45" s="31"/>
      <c r="R45" s="644" t="s">
        <v>163</v>
      </c>
      <c r="S45" s="645"/>
      <c r="T45" s="6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24" t="s">
        <v>251</v>
      </c>
      <c r="C46" s="154"/>
      <c r="D46" s="155"/>
      <c r="E46" s="15"/>
      <c r="F46" s="234"/>
      <c r="G46" s="233"/>
      <c r="H46" s="15"/>
      <c r="I46" s="234"/>
      <c r="J46" s="233"/>
      <c r="K46" s="229"/>
      <c r="L46" s="234"/>
      <c r="M46" s="233"/>
      <c r="N46" s="229"/>
      <c r="O46" s="342">
        <f t="shared" si="3"/>
        <v>0</v>
      </c>
      <c r="P46" s="350">
        <f t="shared" si="3"/>
        <v>0</v>
      </c>
      <c r="Q46" s="31"/>
      <c r="R46" s="644" t="s">
        <v>164</v>
      </c>
      <c r="S46" s="645"/>
      <c r="T46" s="6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5" t="s">
        <v>56</v>
      </c>
      <c r="C47" s="156"/>
      <c r="D47" s="157"/>
      <c r="E47" s="15"/>
      <c r="F47" s="236">
        <v>20112</v>
      </c>
      <c r="G47" s="236">
        <v>15931</v>
      </c>
      <c r="H47" s="15"/>
      <c r="I47" s="236"/>
      <c r="J47" s="235"/>
      <c r="K47" s="229"/>
      <c r="L47" s="236"/>
      <c r="M47" s="235"/>
      <c r="N47" s="229"/>
      <c r="O47" s="343">
        <f t="shared" si="3"/>
        <v>20112</v>
      </c>
      <c r="P47" s="351">
        <f t="shared" si="3"/>
        <v>15931</v>
      </c>
      <c r="Q47" s="31"/>
      <c r="R47" s="650" t="s">
        <v>165</v>
      </c>
      <c r="S47" s="651"/>
      <c r="T47" s="6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5" t="s">
        <v>131</v>
      </c>
      <c r="C48" s="146"/>
      <c r="D48" s="147"/>
      <c r="E48" s="15"/>
      <c r="F48" s="238">
        <f>+ROUND(+SUM(F44:F47),0)</f>
        <v>20112</v>
      </c>
      <c r="G48" s="237">
        <f>+ROUND(+SUM(G44:G47),0)</f>
        <v>15931</v>
      </c>
      <c r="H48" s="15"/>
      <c r="I48" s="238">
        <f>+ROUND(+SUM(I44:I47),0)</f>
        <v>0</v>
      </c>
      <c r="J48" s="237">
        <f>+ROUND(+SUM(J44:J47),0)</f>
        <v>0</v>
      </c>
      <c r="K48" s="229"/>
      <c r="L48" s="238">
        <f>+ROUND(+SUM(L44:L47),0)</f>
        <v>0</v>
      </c>
      <c r="M48" s="237">
        <f>+ROUND(+SUM(M44:M47),0)</f>
        <v>0</v>
      </c>
      <c r="N48" s="229"/>
      <c r="O48" s="344">
        <f>+ROUND(+SUM(O44:O47),0)</f>
        <v>20112</v>
      </c>
      <c r="P48" s="345">
        <f>+ROUND(+SUM(P44:P47),0)</f>
        <v>15931</v>
      </c>
      <c r="Q48" s="31"/>
      <c r="R48" s="653" t="s">
        <v>186</v>
      </c>
      <c r="S48" s="654"/>
      <c r="T48" s="6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2"/>
      <c r="C49" s="161"/>
      <c r="D49" s="162"/>
      <c r="E49" s="15"/>
      <c r="F49" s="242"/>
      <c r="G49" s="241"/>
      <c r="H49" s="15"/>
      <c r="I49" s="242"/>
      <c r="J49" s="241"/>
      <c r="K49" s="229"/>
      <c r="L49" s="242"/>
      <c r="M49" s="241"/>
      <c r="N49" s="229"/>
      <c r="O49" s="347"/>
      <c r="P49" s="349"/>
      <c r="Q49" s="31"/>
      <c r="R49" s="304"/>
      <c r="S49" s="305"/>
      <c r="T49" s="306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4" t="s">
        <v>105</v>
      </c>
      <c r="C50" s="183"/>
      <c r="D50" s="184"/>
      <c r="E50" s="15"/>
      <c r="F50" s="256">
        <f>+ROUND(F25+F30+F37+F42+F48,0)</f>
        <v>1062019</v>
      </c>
      <c r="G50" s="255">
        <f>+ROUND(G25+G30+G37+G42+G48,0)</f>
        <v>822813</v>
      </c>
      <c r="H50" s="15"/>
      <c r="I50" s="256">
        <f>+ROUND(I25+I30+I37+I42+I48,0)</f>
        <v>0</v>
      </c>
      <c r="J50" s="255">
        <f>+ROUND(J25+J30+J37+J42+J48,0)</f>
        <v>0</v>
      </c>
      <c r="K50" s="229"/>
      <c r="L50" s="256">
        <f>+ROUND(L25+L30+L37+L42+L48,0)</f>
        <v>0</v>
      </c>
      <c r="M50" s="255">
        <f>+ROUND(M25+M30+M37+M42+M48,0)</f>
        <v>0</v>
      </c>
      <c r="N50" s="229"/>
      <c r="O50" s="355">
        <f>+ROUND(O25+O30+O37+O42+O48,0)</f>
        <v>1062019</v>
      </c>
      <c r="P50" s="356">
        <f>+ROUND(P25+P30+P37+P42+P48,0)</f>
        <v>822813</v>
      </c>
      <c r="Q50" s="109"/>
      <c r="R50" s="717" t="s">
        <v>187</v>
      </c>
      <c r="S50" s="718"/>
      <c r="T50" s="71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6" t="s">
        <v>79</v>
      </c>
      <c r="C51" s="137"/>
      <c r="D51" s="138"/>
      <c r="E51" s="15"/>
      <c r="F51" s="240"/>
      <c r="G51" s="230"/>
      <c r="H51" s="15"/>
      <c r="I51" s="240"/>
      <c r="J51" s="230"/>
      <c r="K51" s="229"/>
      <c r="L51" s="240"/>
      <c r="M51" s="230"/>
      <c r="N51" s="229"/>
      <c r="O51" s="348"/>
      <c r="P51" s="341"/>
      <c r="Q51" s="31"/>
      <c r="R51" s="196" t="s">
        <v>79</v>
      </c>
      <c r="S51" s="137"/>
      <c r="T51" s="138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8" t="s">
        <v>66</v>
      </c>
      <c r="C52" s="124"/>
      <c r="D52" s="127"/>
      <c r="E52" s="15"/>
      <c r="F52" s="240"/>
      <c r="G52" s="230"/>
      <c r="H52" s="15"/>
      <c r="I52" s="240"/>
      <c r="J52" s="230"/>
      <c r="K52" s="229"/>
      <c r="L52" s="240"/>
      <c r="M52" s="230"/>
      <c r="N52" s="229"/>
      <c r="O52" s="348"/>
      <c r="P52" s="341"/>
      <c r="Q52" s="31"/>
      <c r="R52" s="198" t="s">
        <v>66</v>
      </c>
      <c r="S52" s="124"/>
      <c r="T52" s="12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9" t="s">
        <v>84</v>
      </c>
      <c r="C53" s="158"/>
      <c r="D53" s="159"/>
      <c r="E53" s="15"/>
      <c r="F53" s="606">
        <v>2200837</v>
      </c>
      <c r="G53" s="258">
        <v>1532412</v>
      </c>
      <c r="H53" s="15"/>
      <c r="I53" s="258">
        <v>167434</v>
      </c>
      <c r="J53" s="258">
        <v>67907</v>
      </c>
      <c r="K53" s="229"/>
      <c r="L53" s="258"/>
      <c r="M53" s="257"/>
      <c r="N53" s="229"/>
      <c r="O53" s="348">
        <f aca="true" t="shared" si="4" ref="O53:P57">+ROUND(+F53+I53+L53,0)</f>
        <v>2368271</v>
      </c>
      <c r="P53" s="341">
        <f t="shared" si="4"/>
        <v>1600319</v>
      </c>
      <c r="Q53" s="31"/>
      <c r="R53" s="702" t="s">
        <v>188</v>
      </c>
      <c r="S53" s="703"/>
      <c r="T53" s="70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4" t="s">
        <v>76</v>
      </c>
      <c r="C54" s="154"/>
      <c r="D54" s="155"/>
      <c r="E54" s="15"/>
      <c r="F54" s="605">
        <v>37365</v>
      </c>
      <c r="G54" s="236">
        <v>26061</v>
      </c>
      <c r="H54" s="15"/>
      <c r="I54" s="236"/>
      <c r="J54" s="236"/>
      <c r="K54" s="229"/>
      <c r="L54" s="236"/>
      <c r="M54" s="235"/>
      <c r="N54" s="229"/>
      <c r="O54" s="343">
        <f t="shared" si="4"/>
        <v>37365</v>
      </c>
      <c r="P54" s="351">
        <f t="shared" si="4"/>
        <v>26061</v>
      </c>
      <c r="Q54" s="31"/>
      <c r="R54" s="644" t="s">
        <v>166</v>
      </c>
      <c r="S54" s="645"/>
      <c r="T54" s="6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4" t="s">
        <v>87</v>
      </c>
      <c r="C55" s="154"/>
      <c r="D55" s="155"/>
      <c r="E55" s="15"/>
      <c r="F55" s="605">
        <v>31675</v>
      </c>
      <c r="G55" s="236">
        <v>11281</v>
      </c>
      <c r="H55" s="15"/>
      <c r="I55" s="236"/>
      <c r="J55" s="236"/>
      <c r="K55" s="229"/>
      <c r="L55" s="236"/>
      <c r="M55" s="235"/>
      <c r="N55" s="229"/>
      <c r="O55" s="343">
        <f t="shared" si="4"/>
        <v>31675</v>
      </c>
      <c r="P55" s="351">
        <f t="shared" si="4"/>
        <v>11281</v>
      </c>
      <c r="Q55" s="31"/>
      <c r="R55" s="644" t="s">
        <v>167</v>
      </c>
      <c r="S55" s="645"/>
      <c r="T55" s="6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4" t="s">
        <v>57</v>
      </c>
      <c r="C56" s="154"/>
      <c r="D56" s="155"/>
      <c r="E56" s="15"/>
      <c r="F56" s="605">
        <v>5604574</v>
      </c>
      <c r="G56" s="236">
        <v>4579109</v>
      </c>
      <c r="H56" s="15"/>
      <c r="I56" s="236">
        <v>151989</v>
      </c>
      <c r="J56" s="236">
        <v>186019</v>
      </c>
      <c r="K56" s="229"/>
      <c r="L56" s="236"/>
      <c r="M56" s="235"/>
      <c r="N56" s="229"/>
      <c r="O56" s="343">
        <f t="shared" si="4"/>
        <v>5756563</v>
      </c>
      <c r="P56" s="351">
        <f t="shared" si="4"/>
        <v>4765128</v>
      </c>
      <c r="Q56" s="31"/>
      <c r="R56" s="644" t="s">
        <v>168</v>
      </c>
      <c r="S56" s="645"/>
      <c r="T56" s="6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5" t="s">
        <v>58</v>
      </c>
      <c r="C57" s="156"/>
      <c r="D57" s="157"/>
      <c r="E57" s="15"/>
      <c r="F57" s="605">
        <v>1148285</v>
      </c>
      <c r="G57" s="236">
        <v>892683</v>
      </c>
      <c r="H57" s="15"/>
      <c r="I57" s="236">
        <v>46382</v>
      </c>
      <c r="J57" s="236">
        <v>66793</v>
      </c>
      <c r="K57" s="229"/>
      <c r="L57" s="236"/>
      <c r="M57" s="235"/>
      <c r="N57" s="229"/>
      <c r="O57" s="343">
        <f t="shared" si="4"/>
        <v>1194667</v>
      </c>
      <c r="P57" s="351">
        <f t="shared" si="4"/>
        <v>959476</v>
      </c>
      <c r="Q57" s="31"/>
      <c r="R57" s="650" t="s">
        <v>169</v>
      </c>
      <c r="S57" s="651"/>
      <c r="T57" s="6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8" t="s">
        <v>132</v>
      </c>
      <c r="C58" s="149"/>
      <c r="D58" s="150"/>
      <c r="E58" s="15"/>
      <c r="F58" s="238">
        <f>+ROUND(+SUM(F53:F57),0)</f>
        <v>9022736</v>
      </c>
      <c r="G58" s="237">
        <f>+ROUND(+SUM(G53:G57),0)</f>
        <v>7041546</v>
      </c>
      <c r="H58" s="15"/>
      <c r="I58" s="238">
        <f>+ROUND(+SUM(I53:I57),0)</f>
        <v>365805</v>
      </c>
      <c r="J58" s="237">
        <f>+ROUND(+SUM(J53:J57),0)</f>
        <v>320719</v>
      </c>
      <c r="K58" s="229"/>
      <c r="L58" s="238">
        <f>+ROUND(+SUM(L53:L57),0)</f>
        <v>0</v>
      </c>
      <c r="M58" s="237">
        <f>+ROUND(+SUM(M53:M57),0)</f>
        <v>0</v>
      </c>
      <c r="N58" s="229"/>
      <c r="O58" s="344">
        <f>+ROUND(+SUM(O53:O57),0)</f>
        <v>9388541</v>
      </c>
      <c r="P58" s="345">
        <f>+ROUND(+SUM(P53:P57),0)</f>
        <v>7362265</v>
      </c>
      <c r="Q58" s="31"/>
      <c r="R58" s="653" t="s">
        <v>189</v>
      </c>
      <c r="S58" s="654"/>
      <c r="T58" s="6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8" t="s">
        <v>77</v>
      </c>
      <c r="C59" s="124"/>
      <c r="D59" s="127"/>
      <c r="E59" s="15"/>
      <c r="F59" s="240"/>
      <c r="G59" s="230"/>
      <c r="H59" s="15"/>
      <c r="I59" s="240"/>
      <c r="J59" s="230"/>
      <c r="K59" s="229"/>
      <c r="L59" s="240"/>
      <c r="M59" s="230"/>
      <c r="N59" s="229"/>
      <c r="O59" s="348"/>
      <c r="P59" s="341"/>
      <c r="Q59" s="31"/>
      <c r="R59" s="198" t="s">
        <v>77</v>
      </c>
      <c r="S59" s="124"/>
      <c r="T59" s="12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9" t="s">
        <v>124</v>
      </c>
      <c r="C60" s="158"/>
      <c r="D60" s="159"/>
      <c r="E60" s="15"/>
      <c r="F60" s="258"/>
      <c r="G60" s="257"/>
      <c r="H60" s="15"/>
      <c r="I60" s="258"/>
      <c r="J60" s="257"/>
      <c r="K60" s="229"/>
      <c r="L60" s="258"/>
      <c r="M60" s="257"/>
      <c r="N60" s="229"/>
      <c r="O60" s="348">
        <f aca="true" t="shared" si="5" ref="O60:P64">+ROUND(+F60+I60+L60,0)</f>
        <v>0</v>
      </c>
      <c r="P60" s="341">
        <f t="shared" si="5"/>
        <v>0</v>
      </c>
      <c r="Q60" s="31"/>
      <c r="R60" s="702" t="s">
        <v>170</v>
      </c>
      <c r="S60" s="703"/>
      <c r="T60" s="70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4" t="s">
        <v>125</v>
      </c>
      <c r="C61" s="154"/>
      <c r="D61" s="155"/>
      <c r="E61" s="15"/>
      <c r="F61" s="236">
        <v>379608</v>
      </c>
      <c r="G61" s="236">
        <v>668838</v>
      </c>
      <c r="H61" s="15"/>
      <c r="I61" s="236">
        <v>1289523</v>
      </c>
      <c r="J61" s="236">
        <v>3521597</v>
      </c>
      <c r="K61" s="229"/>
      <c r="L61" s="236"/>
      <c r="M61" s="235"/>
      <c r="N61" s="229"/>
      <c r="O61" s="343">
        <f t="shared" si="5"/>
        <v>1669131</v>
      </c>
      <c r="P61" s="351">
        <f t="shared" si="5"/>
        <v>4190435</v>
      </c>
      <c r="Q61" s="31"/>
      <c r="R61" s="644" t="s">
        <v>171</v>
      </c>
      <c r="S61" s="645"/>
      <c r="T61" s="6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4" t="s">
        <v>126</v>
      </c>
      <c r="C62" s="154"/>
      <c r="D62" s="155"/>
      <c r="E62" s="15"/>
      <c r="F62" s="236">
        <v>42934</v>
      </c>
      <c r="G62" s="235"/>
      <c r="H62" s="15"/>
      <c r="I62" s="236"/>
      <c r="J62" s="235"/>
      <c r="K62" s="229"/>
      <c r="L62" s="236"/>
      <c r="M62" s="235"/>
      <c r="N62" s="229"/>
      <c r="O62" s="343">
        <f t="shared" si="5"/>
        <v>42934</v>
      </c>
      <c r="P62" s="351">
        <f t="shared" si="5"/>
        <v>0</v>
      </c>
      <c r="Q62" s="31"/>
      <c r="R62" s="644" t="s">
        <v>172</v>
      </c>
      <c r="S62" s="645"/>
      <c r="T62" s="6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5" t="s">
        <v>252</v>
      </c>
      <c r="C63" s="156"/>
      <c r="D63" s="157"/>
      <c r="E63" s="15"/>
      <c r="F63" s="260"/>
      <c r="G63" s="259"/>
      <c r="H63" s="15"/>
      <c r="I63" s="260"/>
      <c r="J63" s="259"/>
      <c r="K63" s="229"/>
      <c r="L63" s="260"/>
      <c r="M63" s="259"/>
      <c r="N63" s="229"/>
      <c r="O63" s="357">
        <f t="shared" si="5"/>
        <v>0</v>
      </c>
      <c r="P63" s="386">
        <f t="shared" si="5"/>
        <v>0</v>
      </c>
      <c r="Q63" s="31"/>
      <c r="R63" s="650" t="s">
        <v>190</v>
      </c>
      <c r="S63" s="651"/>
      <c r="T63" s="6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5" t="s">
        <v>111</v>
      </c>
      <c r="C64" s="174"/>
      <c r="D64" s="175"/>
      <c r="E64" s="15"/>
      <c r="F64" s="262"/>
      <c r="G64" s="261"/>
      <c r="H64" s="15"/>
      <c r="I64" s="262"/>
      <c r="J64" s="261"/>
      <c r="K64" s="229"/>
      <c r="L64" s="262"/>
      <c r="M64" s="261"/>
      <c r="N64" s="229"/>
      <c r="O64" s="389">
        <f t="shared" si="5"/>
        <v>0</v>
      </c>
      <c r="P64" s="388">
        <f t="shared" si="5"/>
        <v>0</v>
      </c>
      <c r="Q64" s="31"/>
      <c r="R64" s="307" t="s">
        <v>191</v>
      </c>
      <c r="S64" s="308"/>
      <c r="T64" s="30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8" t="s">
        <v>133</v>
      </c>
      <c r="C65" s="149"/>
      <c r="D65" s="150"/>
      <c r="E65" s="15"/>
      <c r="F65" s="238">
        <f>+ROUND(+SUM(F60:F63),0)</f>
        <v>422542</v>
      </c>
      <c r="G65" s="237">
        <f>+ROUND(+SUM(G60:G63),0)</f>
        <v>668838</v>
      </c>
      <c r="H65" s="15"/>
      <c r="I65" s="238">
        <f>+ROUND(+SUM(I60:I63),0)</f>
        <v>1289523</v>
      </c>
      <c r="J65" s="237">
        <f>+ROUND(+SUM(J60:J63),0)</f>
        <v>3521597</v>
      </c>
      <c r="K65" s="229"/>
      <c r="L65" s="238">
        <f>+ROUND(+SUM(L60:L63),0)</f>
        <v>0</v>
      </c>
      <c r="M65" s="237">
        <f>+ROUND(+SUM(M60:M63),0)</f>
        <v>0</v>
      </c>
      <c r="N65" s="229"/>
      <c r="O65" s="344">
        <f>+ROUND(+SUM(O60:O63),0)</f>
        <v>1712065</v>
      </c>
      <c r="P65" s="345">
        <f>+ROUND(+SUM(P60:P63),0)</f>
        <v>4190435</v>
      </c>
      <c r="Q65" s="31"/>
      <c r="R65" s="653" t="s">
        <v>192</v>
      </c>
      <c r="S65" s="654"/>
      <c r="T65" s="6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8" t="s">
        <v>65</v>
      </c>
      <c r="C66" s="124"/>
      <c r="D66" s="127"/>
      <c r="E66" s="15"/>
      <c r="F66" s="246"/>
      <c r="G66" s="245"/>
      <c r="H66" s="15"/>
      <c r="I66" s="246"/>
      <c r="J66" s="245"/>
      <c r="K66" s="229"/>
      <c r="L66" s="246"/>
      <c r="M66" s="245"/>
      <c r="N66" s="229"/>
      <c r="O66" s="343"/>
      <c r="P66" s="351"/>
      <c r="Q66" s="31"/>
      <c r="R66" s="198" t="s">
        <v>65</v>
      </c>
      <c r="S66" s="124"/>
      <c r="T66" s="12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9" t="s">
        <v>253</v>
      </c>
      <c r="C67" s="158"/>
      <c r="D67" s="159"/>
      <c r="E67" s="15"/>
      <c r="F67" s="258">
        <v>589</v>
      </c>
      <c r="G67" s="258">
        <v>138</v>
      </c>
      <c r="H67" s="15"/>
      <c r="I67" s="258"/>
      <c r="J67" s="257"/>
      <c r="K67" s="229"/>
      <c r="L67" s="258"/>
      <c r="M67" s="257"/>
      <c r="N67" s="229"/>
      <c r="O67" s="348">
        <f>+ROUND(+F67+I67+L67,0)</f>
        <v>589</v>
      </c>
      <c r="P67" s="341">
        <f>+ROUND(+G67+J67+M67,0)</f>
        <v>138</v>
      </c>
      <c r="Q67" s="31"/>
      <c r="R67" s="702" t="s">
        <v>173</v>
      </c>
      <c r="S67" s="703"/>
      <c r="T67" s="70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5" t="s">
        <v>146</v>
      </c>
      <c r="C68" s="156"/>
      <c r="D68" s="157"/>
      <c r="E68" s="15"/>
      <c r="F68" s="236">
        <v>296</v>
      </c>
      <c r="G68" s="235"/>
      <c r="H68" s="15"/>
      <c r="I68" s="236"/>
      <c r="J68" s="235"/>
      <c r="K68" s="229"/>
      <c r="L68" s="236"/>
      <c r="M68" s="235"/>
      <c r="N68" s="229"/>
      <c r="O68" s="343">
        <f>+ROUND(+F68+I68+L68,0)</f>
        <v>296</v>
      </c>
      <c r="P68" s="351">
        <f>+ROUND(+G68+J68+M68,0)</f>
        <v>0</v>
      </c>
      <c r="Q68" s="31"/>
      <c r="R68" s="644" t="s">
        <v>174</v>
      </c>
      <c r="S68" s="645"/>
      <c r="T68" s="6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8" t="s">
        <v>134</v>
      </c>
      <c r="C69" s="149"/>
      <c r="D69" s="150"/>
      <c r="E69" s="15"/>
      <c r="F69" s="238">
        <f>+ROUND(+SUM(F67:F68),0)</f>
        <v>885</v>
      </c>
      <c r="G69" s="237">
        <f>+ROUND(+SUM(G67:G68),0)</f>
        <v>138</v>
      </c>
      <c r="H69" s="15"/>
      <c r="I69" s="238">
        <f>+ROUND(+SUM(I67:I68),0)</f>
        <v>0</v>
      </c>
      <c r="J69" s="237">
        <f>+ROUND(+SUM(J67:J68),0)</f>
        <v>0</v>
      </c>
      <c r="K69" s="229"/>
      <c r="L69" s="238">
        <f>+ROUND(+SUM(L67:L68),0)</f>
        <v>0</v>
      </c>
      <c r="M69" s="237">
        <f>+ROUND(+SUM(M67:M68),0)</f>
        <v>0</v>
      </c>
      <c r="N69" s="229"/>
      <c r="O69" s="344">
        <f>+ROUND(+SUM(O67:O68),0)</f>
        <v>885</v>
      </c>
      <c r="P69" s="345">
        <f>+ROUND(+SUM(P67:P68),0)</f>
        <v>138</v>
      </c>
      <c r="Q69" s="31"/>
      <c r="R69" s="653" t="s">
        <v>193</v>
      </c>
      <c r="S69" s="654"/>
      <c r="T69" s="6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8" t="s">
        <v>59</v>
      </c>
      <c r="C70" s="124"/>
      <c r="D70" s="127"/>
      <c r="E70" s="15"/>
      <c r="F70" s="246"/>
      <c r="G70" s="245"/>
      <c r="H70" s="15"/>
      <c r="I70" s="246"/>
      <c r="J70" s="245"/>
      <c r="K70" s="229"/>
      <c r="L70" s="246"/>
      <c r="M70" s="245"/>
      <c r="N70" s="229"/>
      <c r="O70" s="343"/>
      <c r="P70" s="351"/>
      <c r="Q70" s="31"/>
      <c r="R70" s="198" t="s">
        <v>59</v>
      </c>
      <c r="S70" s="124"/>
      <c r="T70" s="12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9" t="s">
        <v>60</v>
      </c>
      <c r="C71" s="158"/>
      <c r="D71" s="159"/>
      <c r="E71" s="15"/>
      <c r="F71" s="258">
        <v>77027</v>
      </c>
      <c r="G71" s="258">
        <v>76023</v>
      </c>
      <c r="H71" s="15"/>
      <c r="I71" s="258">
        <v>6748</v>
      </c>
      <c r="J71" s="258">
        <v>3389</v>
      </c>
      <c r="K71" s="229"/>
      <c r="L71" s="258"/>
      <c r="M71" s="257"/>
      <c r="N71" s="229"/>
      <c r="O71" s="348">
        <f>+ROUND(+F71+I71+L71,0)</f>
        <v>83775</v>
      </c>
      <c r="P71" s="341">
        <f>+ROUND(+G71+J71+M71,0)</f>
        <v>79412</v>
      </c>
      <c r="Q71" s="31"/>
      <c r="R71" s="702" t="s">
        <v>175</v>
      </c>
      <c r="S71" s="703"/>
      <c r="T71" s="70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5" t="s">
        <v>61</v>
      </c>
      <c r="C72" s="156"/>
      <c r="D72" s="157"/>
      <c r="E72" s="15"/>
      <c r="F72" s="236"/>
      <c r="G72" s="235"/>
      <c r="H72" s="15"/>
      <c r="I72" s="236"/>
      <c r="J72" s="235"/>
      <c r="K72" s="229"/>
      <c r="L72" s="236"/>
      <c r="M72" s="235"/>
      <c r="N72" s="229"/>
      <c r="O72" s="343">
        <f>+ROUND(+F72+I72+L72,0)</f>
        <v>0</v>
      </c>
      <c r="P72" s="351">
        <f>+ROUND(+G72+J72+M72,0)</f>
        <v>0</v>
      </c>
      <c r="Q72" s="31"/>
      <c r="R72" s="644" t="s">
        <v>176</v>
      </c>
      <c r="S72" s="645"/>
      <c r="T72" s="6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8" t="s">
        <v>135</v>
      </c>
      <c r="C73" s="149"/>
      <c r="D73" s="150"/>
      <c r="E73" s="15"/>
      <c r="F73" s="238">
        <f>+ROUND(+SUM(F71:F72),0)</f>
        <v>77027</v>
      </c>
      <c r="G73" s="237">
        <f>+ROUND(+SUM(G71:G72),0)</f>
        <v>76023</v>
      </c>
      <c r="H73" s="15"/>
      <c r="I73" s="238">
        <f>+ROUND(+SUM(I71:I72),0)</f>
        <v>6748</v>
      </c>
      <c r="J73" s="237">
        <f>+ROUND(+SUM(J71:J72),0)</f>
        <v>3389</v>
      </c>
      <c r="K73" s="229"/>
      <c r="L73" s="238">
        <f>+ROUND(+SUM(L71:L72),0)</f>
        <v>0</v>
      </c>
      <c r="M73" s="237">
        <f>+ROUND(+SUM(M71:M72),0)</f>
        <v>0</v>
      </c>
      <c r="N73" s="229"/>
      <c r="O73" s="344">
        <f>+ROUND(+SUM(O71:O72),0)</f>
        <v>83775</v>
      </c>
      <c r="P73" s="345">
        <f>+ROUND(+SUM(P71:P72),0)</f>
        <v>79412</v>
      </c>
      <c r="Q73" s="31"/>
      <c r="R73" s="653" t="s">
        <v>194</v>
      </c>
      <c r="S73" s="654"/>
      <c r="T73" s="6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8" t="s">
        <v>62</v>
      </c>
      <c r="C74" s="124"/>
      <c r="D74" s="127"/>
      <c r="E74" s="15"/>
      <c r="F74" s="246"/>
      <c r="G74" s="245"/>
      <c r="H74" s="15"/>
      <c r="I74" s="246"/>
      <c r="J74" s="245"/>
      <c r="K74" s="229"/>
      <c r="L74" s="246"/>
      <c r="M74" s="245"/>
      <c r="N74" s="229"/>
      <c r="O74" s="343"/>
      <c r="P74" s="351"/>
      <c r="Q74" s="31"/>
      <c r="R74" s="198" t="s">
        <v>62</v>
      </c>
      <c r="S74" s="124"/>
      <c r="T74" s="12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9" t="s">
        <v>63</v>
      </c>
      <c r="C75" s="158"/>
      <c r="D75" s="159"/>
      <c r="E75" s="15"/>
      <c r="F75" s="258">
        <v>279081</v>
      </c>
      <c r="G75" s="258">
        <v>226541</v>
      </c>
      <c r="H75" s="15"/>
      <c r="I75" s="258"/>
      <c r="J75" s="257"/>
      <c r="K75" s="229"/>
      <c r="L75" s="258"/>
      <c r="M75" s="257"/>
      <c r="N75" s="229"/>
      <c r="O75" s="348">
        <f>+ROUND(+F75+I75+L75,0)</f>
        <v>279081</v>
      </c>
      <c r="P75" s="341">
        <f>+ROUND(+G75+J75+M75,0)</f>
        <v>226541</v>
      </c>
      <c r="Q75" s="31"/>
      <c r="R75" s="702" t="s">
        <v>177</v>
      </c>
      <c r="S75" s="703"/>
      <c r="T75" s="70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5" t="s">
        <v>64</v>
      </c>
      <c r="C76" s="156"/>
      <c r="D76" s="157"/>
      <c r="E76" s="15"/>
      <c r="F76" s="236"/>
      <c r="G76" s="235"/>
      <c r="H76" s="15"/>
      <c r="I76" s="236"/>
      <c r="J76" s="235"/>
      <c r="K76" s="229"/>
      <c r="L76" s="236"/>
      <c r="M76" s="235"/>
      <c r="N76" s="229"/>
      <c r="O76" s="343">
        <f>+ROUND(+F76+I76+L76,0)</f>
        <v>0</v>
      </c>
      <c r="P76" s="351">
        <f>+ROUND(+G76+J76+M76,0)</f>
        <v>0</v>
      </c>
      <c r="Q76" s="31"/>
      <c r="R76" s="644" t="s">
        <v>195</v>
      </c>
      <c r="S76" s="645"/>
      <c r="T76" s="6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8" t="s">
        <v>136</v>
      </c>
      <c r="C77" s="149"/>
      <c r="D77" s="150"/>
      <c r="E77" s="15"/>
      <c r="F77" s="238">
        <f>+ROUND(+SUM(F75:F76),0)</f>
        <v>279081</v>
      </c>
      <c r="G77" s="237">
        <f>+ROUND(+SUM(G75:G76),0)</f>
        <v>226541</v>
      </c>
      <c r="H77" s="15"/>
      <c r="I77" s="238">
        <f>+ROUND(+SUM(I75:I76),0)</f>
        <v>0</v>
      </c>
      <c r="J77" s="237">
        <f>+ROUND(+SUM(J75:J76),0)</f>
        <v>0</v>
      </c>
      <c r="K77" s="229"/>
      <c r="L77" s="238">
        <f>+ROUND(+SUM(L75:L76),0)</f>
        <v>0</v>
      </c>
      <c r="M77" s="237">
        <f>+ROUND(+SUM(M75:M76),0)</f>
        <v>0</v>
      </c>
      <c r="N77" s="229"/>
      <c r="O77" s="344">
        <f>+ROUND(+SUM(O75:O76),0)</f>
        <v>279081</v>
      </c>
      <c r="P77" s="345">
        <f>+ROUND(+SUM(P75:P76),0)</f>
        <v>226541</v>
      </c>
      <c r="Q77" s="31"/>
      <c r="R77" s="653" t="s">
        <v>196</v>
      </c>
      <c r="S77" s="654"/>
      <c r="T77" s="6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1"/>
      <c r="C78" s="172"/>
      <c r="D78" s="173"/>
      <c r="E78" s="15"/>
      <c r="F78" s="246"/>
      <c r="G78" s="245"/>
      <c r="H78" s="15"/>
      <c r="I78" s="246"/>
      <c r="J78" s="245"/>
      <c r="K78" s="229"/>
      <c r="L78" s="246"/>
      <c r="M78" s="245"/>
      <c r="N78" s="229"/>
      <c r="O78" s="343"/>
      <c r="P78" s="351"/>
      <c r="Q78" s="31"/>
      <c r="R78" s="297"/>
      <c r="S78" s="298"/>
      <c r="T78" s="299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25" t="s">
        <v>258</v>
      </c>
      <c r="C79" s="185"/>
      <c r="D79" s="186"/>
      <c r="E79" s="15"/>
      <c r="F79" s="256">
        <f>+ROUND(F58+F65+F69+F73+F77,0)</f>
        <v>9802271</v>
      </c>
      <c r="G79" s="255">
        <f>+ROUND(G58+G65+G69+G73+G77,0)</f>
        <v>8013086</v>
      </c>
      <c r="H79" s="15"/>
      <c r="I79" s="256">
        <f>+ROUND(I58+I65+I69+I73+I77,0)</f>
        <v>1662076</v>
      </c>
      <c r="J79" s="255">
        <f>+ROUND(J58+J65+J69+J73+J77,0)</f>
        <v>3845705</v>
      </c>
      <c r="K79" s="229"/>
      <c r="L79" s="256">
        <f>+ROUND(L58+L65+L69+L73+L77,0)</f>
        <v>0</v>
      </c>
      <c r="M79" s="255">
        <f>+ROUND(M58+M65+M69+M73+M77,0)</f>
        <v>0</v>
      </c>
      <c r="N79" s="229"/>
      <c r="O79" s="355">
        <f>+ROUND(O58+O65+O69+O73+O77,0)</f>
        <v>11464347</v>
      </c>
      <c r="P79" s="356">
        <f>+ROUND(P58+P65+P69+P73+P77,0)</f>
        <v>11858791</v>
      </c>
      <c r="Q79" s="31"/>
      <c r="R79" s="720" t="s">
        <v>197</v>
      </c>
      <c r="S79" s="721"/>
      <c r="T79" s="72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6" t="s">
        <v>257</v>
      </c>
      <c r="C80" s="123"/>
      <c r="D80" s="126"/>
      <c r="E80" s="15"/>
      <c r="F80" s="240"/>
      <c r="G80" s="230"/>
      <c r="H80" s="15"/>
      <c r="I80" s="240"/>
      <c r="J80" s="230"/>
      <c r="K80" s="229"/>
      <c r="L80" s="240"/>
      <c r="M80" s="230"/>
      <c r="N80" s="229"/>
      <c r="O80" s="348"/>
      <c r="P80" s="341"/>
      <c r="Q80" s="31"/>
      <c r="R80" s="196" t="s">
        <v>82</v>
      </c>
      <c r="S80" s="137"/>
      <c r="T80" s="138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9" t="s">
        <v>81</v>
      </c>
      <c r="C81" s="158"/>
      <c r="D81" s="159"/>
      <c r="E81" s="15"/>
      <c r="F81" s="232">
        <v>9412815</v>
      </c>
      <c r="G81" s="232">
        <v>7391130</v>
      </c>
      <c r="H81" s="15"/>
      <c r="I81" s="232">
        <v>1134236</v>
      </c>
      <c r="J81" s="232">
        <v>4024785</v>
      </c>
      <c r="K81" s="229"/>
      <c r="L81" s="232"/>
      <c r="M81" s="236"/>
      <c r="N81" s="229"/>
      <c r="O81" s="347">
        <f>+ROUND(+F81+I81+L81,0)</f>
        <v>10547051</v>
      </c>
      <c r="P81" s="349">
        <f>+ROUND(+G81+J81+M81,0)</f>
        <v>11415915</v>
      </c>
      <c r="Q81" s="31"/>
      <c r="R81" s="702" t="s">
        <v>178</v>
      </c>
      <c r="S81" s="703"/>
      <c r="T81" s="70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5" t="s">
        <v>78</v>
      </c>
      <c r="C82" s="156"/>
      <c r="D82" s="157"/>
      <c r="E82" s="15"/>
      <c r="F82" s="236">
        <v>-320368</v>
      </c>
      <c r="G82" s="236">
        <v>-27376</v>
      </c>
      <c r="H82" s="15"/>
      <c r="I82" s="236">
        <v>319368</v>
      </c>
      <c r="J82" s="236">
        <v>26376</v>
      </c>
      <c r="K82" s="229"/>
      <c r="L82" s="236">
        <v>1000</v>
      </c>
      <c r="M82" s="236">
        <v>1000</v>
      </c>
      <c r="N82" s="229"/>
      <c r="O82" s="343">
        <f>+ROUND(+F82+I82+L82,0)</f>
        <v>0</v>
      </c>
      <c r="P82" s="351">
        <f>+ROUND(+G82+J82+M82,0)</f>
        <v>0</v>
      </c>
      <c r="Q82" s="31"/>
      <c r="R82" s="644" t="s">
        <v>179</v>
      </c>
      <c r="S82" s="645"/>
      <c r="T82" s="6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7" t="s">
        <v>259</v>
      </c>
      <c r="C83" s="143"/>
      <c r="D83" s="144"/>
      <c r="E83" s="15"/>
      <c r="F83" s="264">
        <f>+ROUND(F81+F82,0)</f>
        <v>9092447</v>
      </c>
      <c r="G83" s="263">
        <f>+ROUND(G81+G82,0)</f>
        <v>7363754</v>
      </c>
      <c r="H83" s="15"/>
      <c r="I83" s="264">
        <f>+ROUND(I81+I82,0)</f>
        <v>1453604</v>
      </c>
      <c r="J83" s="263">
        <f>+ROUND(J81+J82,0)</f>
        <v>4051161</v>
      </c>
      <c r="K83" s="229"/>
      <c r="L83" s="264">
        <f>+ROUND(L81+L82,0)</f>
        <v>1000</v>
      </c>
      <c r="M83" s="263">
        <f>+ROUND(M81+M82,0)</f>
        <v>1000</v>
      </c>
      <c r="N83" s="229"/>
      <c r="O83" s="358">
        <f>+ROUND(O81+O82,0)</f>
        <v>10547051</v>
      </c>
      <c r="P83" s="359">
        <f>+ROUND(P81+P82,0)</f>
        <v>11415915</v>
      </c>
      <c r="Q83" s="31"/>
      <c r="R83" s="723" t="s">
        <v>198</v>
      </c>
      <c r="S83" s="724"/>
      <c r="T83" s="72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69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93"/>
      <c r="D84" s="694"/>
      <c r="E84" s="15"/>
      <c r="F84" s="437">
        <f>+ROUND(F85,0)+ROUND(F86,0)</f>
        <v>0</v>
      </c>
      <c r="G84" s="438">
        <f>+ROUND(G85,0)+ROUND(G86,0)</f>
        <v>0</v>
      </c>
      <c r="H84" s="130"/>
      <c r="I84" s="437">
        <f>+ROUND(I85,0)+ROUND(I86,0)</f>
        <v>0</v>
      </c>
      <c r="J84" s="438">
        <f>+ROUND(J85,0)+ROUND(J86,0)</f>
        <v>0</v>
      </c>
      <c r="K84" s="443"/>
      <c r="L84" s="437">
        <f>+ROUND(L85,0)+ROUND(L86,0)</f>
        <v>0</v>
      </c>
      <c r="M84" s="438">
        <f>+ROUND(M85,0)+ROUND(M86,0)</f>
        <v>0</v>
      </c>
      <c r="N84" s="443"/>
      <c r="O84" s="446">
        <f>+ROUND(O85,0)+ROUND(O86,0)</f>
        <v>0</v>
      </c>
      <c r="P84" s="447">
        <f>+ROUND(P85,0)+ROUND(P86,0)</f>
        <v>0</v>
      </c>
      <c r="Q84" s="31"/>
      <c r="R84" s="310"/>
      <c r="S84" s="311"/>
      <c r="T84" s="312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1" t="s">
        <v>260</v>
      </c>
      <c r="C85" s="139"/>
      <c r="D85" s="140"/>
      <c r="E85" s="15"/>
      <c r="F85" s="285">
        <f>+ROUND(F50,0)-ROUND(F79,0)+ROUND(F83,0)</f>
        <v>352195</v>
      </c>
      <c r="G85" s="284">
        <f>+ROUND(G50,0)-ROUND(G79,0)+ROUND(G83,0)</f>
        <v>173481</v>
      </c>
      <c r="H85" s="15"/>
      <c r="I85" s="285">
        <f>+ROUND(I50,0)-ROUND(I79,0)+ROUND(I83,0)</f>
        <v>-208472</v>
      </c>
      <c r="J85" s="284">
        <f>+ROUND(J50,0)-ROUND(J79,0)+ROUND(J83,0)</f>
        <v>205456</v>
      </c>
      <c r="K85" s="229"/>
      <c r="L85" s="285">
        <f>+ROUND(L50,0)-ROUND(L79,0)+ROUND(L83,0)</f>
        <v>1000</v>
      </c>
      <c r="M85" s="284">
        <f>+ROUND(M50,0)-ROUND(M79,0)+ROUND(M83,0)</f>
        <v>1000</v>
      </c>
      <c r="N85" s="229"/>
      <c r="O85" s="360">
        <f>+ROUND(O50,0)-ROUND(O79,0)+ROUND(O83,0)</f>
        <v>144723</v>
      </c>
      <c r="P85" s="361">
        <f>+ROUND(P50,0)-ROUND(P79,0)+ROUND(P83,0)</f>
        <v>379937</v>
      </c>
      <c r="Q85" s="32"/>
      <c r="R85" s="313" t="s">
        <v>115</v>
      </c>
      <c r="S85" s="314"/>
      <c r="T85" s="31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6" t="s">
        <v>112</v>
      </c>
      <c r="C86" s="141"/>
      <c r="D86" s="142"/>
      <c r="E86" s="15"/>
      <c r="F86" s="287">
        <f>+ROUND(F103,0)+ROUND(F122,0)+ROUND(F129,0)-ROUND(F134,0)</f>
        <v>-352195</v>
      </c>
      <c r="G86" s="286">
        <f>+ROUND(G103,0)+ROUND(G122,0)+ROUND(G129,0)-ROUND(G134,0)</f>
        <v>-173481</v>
      </c>
      <c r="H86" s="15"/>
      <c r="I86" s="287">
        <f>+ROUND(I103,0)+ROUND(I122,0)+ROUND(I129,0)-ROUND(I134,0)</f>
        <v>208472</v>
      </c>
      <c r="J86" s="286">
        <f>+ROUND(J103,0)+ROUND(J122,0)+ROUND(J129,0)-ROUND(J134,0)</f>
        <v>-205456</v>
      </c>
      <c r="K86" s="229"/>
      <c r="L86" s="287">
        <f>+ROUND(L103,0)+ROUND(L122,0)+ROUND(L129,0)-ROUND(L134,0)</f>
        <v>-1000</v>
      </c>
      <c r="M86" s="286">
        <f>+ROUND(M103,0)+ROUND(M122,0)+ROUND(M129,0)-ROUND(M134,0)</f>
        <v>-1000</v>
      </c>
      <c r="N86" s="229"/>
      <c r="O86" s="362">
        <f>+ROUND(O103,0)+ROUND(O122,0)+ROUND(O129,0)-ROUND(O134,0)</f>
        <v>-144723</v>
      </c>
      <c r="P86" s="363">
        <f>+ROUND(P103,0)+ROUND(P122,0)+ROUND(P129,0)-ROUND(P134,0)</f>
        <v>-379937</v>
      </c>
      <c r="Q86" s="32"/>
      <c r="R86" s="316" t="s">
        <v>112</v>
      </c>
      <c r="S86" s="317"/>
      <c r="T86" s="318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6" t="s">
        <v>101</v>
      </c>
      <c r="C87" s="137"/>
      <c r="D87" s="138"/>
      <c r="E87" s="15"/>
      <c r="F87" s="239"/>
      <c r="G87" s="228"/>
      <c r="H87" s="15"/>
      <c r="I87" s="239"/>
      <c r="J87" s="228"/>
      <c r="K87" s="229"/>
      <c r="L87" s="239"/>
      <c r="M87" s="228"/>
      <c r="N87" s="229"/>
      <c r="O87" s="346"/>
      <c r="P87" s="339"/>
      <c r="Q87" s="31"/>
      <c r="R87" s="196" t="s">
        <v>101</v>
      </c>
      <c r="S87" s="137"/>
      <c r="T87" s="138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7" t="s">
        <v>107</v>
      </c>
      <c r="C88" s="152"/>
      <c r="D88" s="153"/>
      <c r="E88" s="15"/>
      <c r="F88" s="242"/>
      <c r="G88" s="241"/>
      <c r="H88" s="15"/>
      <c r="I88" s="242"/>
      <c r="J88" s="241"/>
      <c r="K88" s="229"/>
      <c r="L88" s="242"/>
      <c r="M88" s="241"/>
      <c r="N88" s="229"/>
      <c r="O88" s="347"/>
      <c r="P88" s="349"/>
      <c r="Q88" s="31"/>
      <c r="R88" s="197" t="s">
        <v>107</v>
      </c>
      <c r="S88" s="152"/>
      <c r="T88" s="153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4" t="s">
        <v>108</v>
      </c>
      <c r="C89" s="154"/>
      <c r="D89" s="155"/>
      <c r="E89" s="15"/>
      <c r="F89" s="234"/>
      <c r="G89" s="233"/>
      <c r="H89" s="15"/>
      <c r="I89" s="234"/>
      <c r="J89" s="233"/>
      <c r="K89" s="229"/>
      <c r="L89" s="234"/>
      <c r="M89" s="233"/>
      <c r="N89" s="229"/>
      <c r="O89" s="342">
        <f>+ROUND(+F89+I89+L89,0)</f>
        <v>0</v>
      </c>
      <c r="P89" s="350">
        <f>+ROUND(+G89+J89+M89,0)</f>
        <v>0</v>
      </c>
      <c r="Q89" s="31"/>
      <c r="R89" s="702" t="s">
        <v>199</v>
      </c>
      <c r="S89" s="703"/>
      <c r="T89" s="70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5" t="s">
        <v>254</v>
      </c>
      <c r="C90" s="156"/>
      <c r="D90" s="157"/>
      <c r="E90" s="15"/>
      <c r="F90" s="236"/>
      <c r="G90" s="235"/>
      <c r="H90" s="15"/>
      <c r="I90" s="236"/>
      <c r="J90" s="235"/>
      <c r="K90" s="229"/>
      <c r="L90" s="236"/>
      <c r="M90" s="235"/>
      <c r="N90" s="229"/>
      <c r="O90" s="343">
        <f>+ROUND(+F90+I90+L90,0)</f>
        <v>0</v>
      </c>
      <c r="P90" s="351">
        <f>+ROUND(+G90+J90+M90,0)</f>
        <v>0</v>
      </c>
      <c r="Q90" s="31"/>
      <c r="R90" s="644" t="s">
        <v>200</v>
      </c>
      <c r="S90" s="645"/>
      <c r="T90" s="6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26" t="s">
        <v>261</v>
      </c>
      <c r="C91" s="146"/>
      <c r="D91" s="147"/>
      <c r="E91" s="15"/>
      <c r="F91" s="238">
        <f>+ROUND(+SUM(F89:F90),0)</f>
        <v>0</v>
      </c>
      <c r="G91" s="237">
        <f>+ROUND(+SUM(G89:G90),0)</f>
        <v>0</v>
      </c>
      <c r="H91" s="15"/>
      <c r="I91" s="238">
        <f>+ROUND(+SUM(I89:I90),0)</f>
        <v>0</v>
      </c>
      <c r="J91" s="237">
        <f>+ROUND(+SUM(J89:J90),0)</f>
        <v>0</v>
      </c>
      <c r="K91" s="229"/>
      <c r="L91" s="238">
        <f>+ROUND(+SUM(L89:L90),0)</f>
        <v>0</v>
      </c>
      <c r="M91" s="237">
        <f>+ROUND(+SUM(M89:M90),0)</f>
        <v>0</v>
      </c>
      <c r="N91" s="229"/>
      <c r="O91" s="344">
        <f>+ROUND(+SUM(O89:O90),0)</f>
        <v>0</v>
      </c>
      <c r="P91" s="345">
        <f>+ROUND(+SUM(P89:P90),0)</f>
        <v>0</v>
      </c>
      <c r="Q91" s="31"/>
      <c r="R91" s="653" t="s">
        <v>201</v>
      </c>
      <c r="S91" s="654"/>
      <c r="T91" s="6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6" t="s">
        <v>92</v>
      </c>
      <c r="C92" s="124"/>
      <c r="D92" s="127"/>
      <c r="E92" s="15"/>
      <c r="F92" s="239"/>
      <c r="G92" s="228"/>
      <c r="H92" s="15"/>
      <c r="I92" s="239"/>
      <c r="J92" s="228"/>
      <c r="K92" s="229"/>
      <c r="L92" s="239"/>
      <c r="M92" s="228"/>
      <c r="N92" s="229"/>
      <c r="O92" s="346"/>
      <c r="P92" s="339"/>
      <c r="Q92" s="31"/>
      <c r="R92" s="198" t="s">
        <v>92</v>
      </c>
      <c r="S92" s="124"/>
      <c r="T92" s="12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9" t="s">
        <v>95</v>
      </c>
      <c r="C93" s="158"/>
      <c r="D93" s="159"/>
      <c r="E93" s="15"/>
      <c r="F93" s="232">
        <v>-10000</v>
      </c>
      <c r="G93" s="232">
        <v>-30000</v>
      </c>
      <c r="H93" s="15"/>
      <c r="I93" s="232"/>
      <c r="J93" s="231"/>
      <c r="K93" s="229"/>
      <c r="L93" s="232"/>
      <c r="M93" s="231"/>
      <c r="N93" s="229"/>
      <c r="O93" s="347">
        <f aca="true" t="shared" si="6" ref="O93:P96">+ROUND(+F93+I93+L93,0)</f>
        <v>-10000</v>
      </c>
      <c r="P93" s="349">
        <f t="shared" si="6"/>
        <v>-30000</v>
      </c>
      <c r="Q93" s="31"/>
      <c r="R93" s="702" t="s">
        <v>202</v>
      </c>
      <c r="S93" s="703"/>
      <c r="T93" s="70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24" t="s">
        <v>109</v>
      </c>
      <c r="C94" s="154"/>
      <c r="D94" s="155"/>
      <c r="E94" s="15"/>
      <c r="F94" s="236">
        <v>40000</v>
      </c>
      <c r="G94" s="235"/>
      <c r="H94" s="15"/>
      <c r="I94" s="236"/>
      <c r="J94" s="235"/>
      <c r="K94" s="229"/>
      <c r="L94" s="236"/>
      <c r="M94" s="235"/>
      <c r="N94" s="229"/>
      <c r="O94" s="343">
        <f t="shared" si="6"/>
        <v>40000</v>
      </c>
      <c r="P94" s="351">
        <f t="shared" si="6"/>
        <v>0</v>
      </c>
      <c r="Q94" s="31"/>
      <c r="R94" s="644" t="s">
        <v>203</v>
      </c>
      <c r="S94" s="645"/>
      <c r="T94" s="6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4" t="s">
        <v>278</v>
      </c>
      <c r="C95" s="154"/>
      <c r="D95" s="155"/>
      <c r="E95" s="15"/>
      <c r="F95" s="234"/>
      <c r="G95" s="233"/>
      <c r="H95" s="15"/>
      <c r="I95" s="234"/>
      <c r="J95" s="233"/>
      <c r="K95" s="229"/>
      <c r="L95" s="234"/>
      <c r="M95" s="233"/>
      <c r="N95" s="229"/>
      <c r="O95" s="342">
        <f t="shared" si="6"/>
        <v>0</v>
      </c>
      <c r="P95" s="350">
        <f t="shared" si="6"/>
        <v>0</v>
      </c>
      <c r="Q95" s="31"/>
      <c r="R95" s="644" t="s">
        <v>204</v>
      </c>
      <c r="S95" s="645"/>
      <c r="T95" s="6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8" t="s">
        <v>129</v>
      </c>
      <c r="C96" s="187"/>
      <c r="D96" s="188"/>
      <c r="E96" s="15"/>
      <c r="F96" s="258"/>
      <c r="G96" s="257"/>
      <c r="H96" s="15"/>
      <c r="I96" s="258"/>
      <c r="J96" s="257"/>
      <c r="K96" s="229"/>
      <c r="L96" s="258"/>
      <c r="M96" s="257"/>
      <c r="N96" s="229"/>
      <c r="O96" s="348">
        <f t="shared" si="6"/>
        <v>0</v>
      </c>
      <c r="P96" s="341">
        <f t="shared" si="6"/>
        <v>0</v>
      </c>
      <c r="Q96" s="31"/>
      <c r="R96" s="650" t="s">
        <v>205</v>
      </c>
      <c r="S96" s="651"/>
      <c r="T96" s="6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26" t="s">
        <v>262</v>
      </c>
      <c r="C97" s="146"/>
      <c r="D97" s="147"/>
      <c r="E97" s="15"/>
      <c r="F97" s="238">
        <f>+ROUND(+SUM(F93:F96),0)</f>
        <v>30000</v>
      </c>
      <c r="G97" s="237">
        <f>+ROUND(+SUM(G93:G96),0)</f>
        <v>-30000</v>
      </c>
      <c r="H97" s="15"/>
      <c r="I97" s="238">
        <f>+ROUND(+SUM(I93:I96),0)</f>
        <v>0</v>
      </c>
      <c r="J97" s="237">
        <f>+ROUND(+SUM(J93:J96),0)</f>
        <v>0</v>
      </c>
      <c r="K97" s="229"/>
      <c r="L97" s="238">
        <f>+ROUND(+SUM(L93:L96),0)</f>
        <v>0</v>
      </c>
      <c r="M97" s="237">
        <f>+ROUND(+SUM(M93:M96),0)</f>
        <v>0</v>
      </c>
      <c r="N97" s="229"/>
      <c r="O97" s="344">
        <f>+ROUND(+SUM(O93:O96),0)</f>
        <v>30000</v>
      </c>
      <c r="P97" s="345">
        <f>+ROUND(+SUM(P93:P96),0)</f>
        <v>-30000</v>
      </c>
      <c r="Q97" s="31"/>
      <c r="R97" s="653" t="s">
        <v>206</v>
      </c>
      <c r="S97" s="654"/>
      <c r="T97" s="6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8" t="s">
        <v>93</v>
      </c>
      <c r="C98" s="124"/>
      <c r="D98" s="127"/>
      <c r="E98" s="15"/>
      <c r="F98" s="239"/>
      <c r="G98" s="228"/>
      <c r="H98" s="15"/>
      <c r="I98" s="239"/>
      <c r="J98" s="228"/>
      <c r="K98" s="229"/>
      <c r="L98" s="239"/>
      <c r="M98" s="228"/>
      <c r="N98" s="229"/>
      <c r="O98" s="346"/>
      <c r="P98" s="339"/>
      <c r="Q98" s="31"/>
      <c r="R98" s="198" t="s">
        <v>93</v>
      </c>
      <c r="S98" s="124"/>
      <c r="T98" s="12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9" t="s">
        <v>110</v>
      </c>
      <c r="C99" s="158"/>
      <c r="D99" s="159"/>
      <c r="E99" s="15"/>
      <c r="F99" s="232"/>
      <c r="G99" s="231"/>
      <c r="H99" s="15"/>
      <c r="I99" s="232"/>
      <c r="J99" s="231"/>
      <c r="K99" s="229"/>
      <c r="L99" s="232"/>
      <c r="M99" s="231"/>
      <c r="N99" s="229"/>
      <c r="O99" s="347">
        <f>+ROUND(+F99+I99+L99,0)</f>
        <v>0</v>
      </c>
      <c r="P99" s="349">
        <f>+ROUND(+G99+J99+M99,0)</f>
        <v>0</v>
      </c>
      <c r="Q99" s="31"/>
      <c r="R99" s="702" t="s">
        <v>207</v>
      </c>
      <c r="S99" s="703"/>
      <c r="T99" s="70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5" t="s">
        <v>94</v>
      </c>
      <c r="C100" s="156"/>
      <c r="D100" s="157"/>
      <c r="E100" s="15"/>
      <c r="F100" s="236"/>
      <c r="G100" s="236">
        <v>8400</v>
      </c>
      <c r="H100" s="15"/>
      <c r="I100" s="236"/>
      <c r="J100" s="235"/>
      <c r="K100" s="229"/>
      <c r="L100" s="236"/>
      <c r="M100" s="235"/>
      <c r="N100" s="229"/>
      <c r="O100" s="343">
        <f>+ROUND(+F100+I100+L100,0)</f>
        <v>0</v>
      </c>
      <c r="P100" s="351">
        <f>+ROUND(+G100+J100+M100,0)</f>
        <v>8400</v>
      </c>
      <c r="Q100" s="31"/>
      <c r="R100" s="644" t="s">
        <v>208</v>
      </c>
      <c r="S100" s="645"/>
      <c r="T100" s="6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5" t="s">
        <v>137</v>
      </c>
      <c r="C101" s="146"/>
      <c r="D101" s="147"/>
      <c r="E101" s="15"/>
      <c r="F101" s="238">
        <f>+ROUND(+SUM(F99:F100),0)</f>
        <v>0</v>
      </c>
      <c r="G101" s="237">
        <f>+ROUND(+SUM(G99:G100),0)</f>
        <v>8400</v>
      </c>
      <c r="H101" s="15"/>
      <c r="I101" s="238">
        <f>+ROUND(+SUM(I99:I100),0)</f>
        <v>0</v>
      </c>
      <c r="J101" s="237">
        <f>+ROUND(+SUM(J99:J100),0)</f>
        <v>0</v>
      </c>
      <c r="K101" s="229"/>
      <c r="L101" s="238">
        <f>+ROUND(+SUM(L99:L100),0)</f>
        <v>0</v>
      </c>
      <c r="M101" s="237">
        <f>+ROUND(+SUM(M99:M100),0)</f>
        <v>0</v>
      </c>
      <c r="N101" s="229"/>
      <c r="O101" s="344">
        <f>+ROUND(+SUM(O99:O100),0)</f>
        <v>0</v>
      </c>
      <c r="P101" s="345">
        <f>+ROUND(+SUM(P99:P100),0)</f>
        <v>8400</v>
      </c>
      <c r="Q101" s="31"/>
      <c r="R101" s="653" t="s">
        <v>209</v>
      </c>
      <c r="S101" s="654"/>
      <c r="T101" s="6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2"/>
      <c r="C102" s="161"/>
      <c r="D102" s="162"/>
      <c r="E102" s="15"/>
      <c r="F102" s="242"/>
      <c r="G102" s="241"/>
      <c r="H102" s="15"/>
      <c r="I102" s="242"/>
      <c r="J102" s="241"/>
      <c r="K102" s="229"/>
      <c r="L102" s="242"/>
      <c r="M102" s="241"/>
      <c r="N102" s="229"/>
      <c r="O102" s="347"/>
      <c r="P102" s="349"/>
      <c r="Q102" s="31"/>
      <c r="R102" s="304"/>
      <c r="S102" s="305"/>
      <c r="T102" s="306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4" t="s">
        <v>104</v>
      </c>
      <c r="C103" s="183"/>
      <c r="D103" s="184"/>
      <c r="E103" s="15"/>
      <c r="F103" s="256">
        <f>+ROUND(F91+F97+F101,0)</f>
        <v>30000</v>
      </c>
      <c r="G103" s="255">
        <f>+ROUND(G91+G97+G101,0)</f>
        <v>-21600</v>
      </c>
      <c r="H103" s="15"/>
      <c r="I103" s="256">
        <f>+ROUND(I91+I97+I101,0)</f>
        <v>0</v>
      </c>
      <c r="J103" s="255">
        <f>+ROUND(J91+J97+J101,0)</f>
        <v>0</v>
      </c>
      <c r="K103" s="229"/>
      <c r="L103" s="256">
        <f>+ROUND(L91+L97+L101,0)</f>
        <v>0</v>
      </c>
      <c r="M103" s="255">
        <f>+ROUND(M91+M97+M101,0)</f>
        <v>0</v>
      </c>
      <c r="N103" s="229"/>
      <c r="O103" s="355">
        <f>+ROUND(O91+O97+O101,0)</f>
        <v>30000</v>
      </c>
      <c r="P103" s="356">
        <f>+ROUND(P91+P97+P101,0)</f>
        <v>-21600</v>
      </c>
      <c r="Q103" s="109"/>
      <c r="R103" s="717" t="s">
        <v>210</v>
      </c>
      <c r="S103" s="718"/>
      <c r="T103" s="719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6" t="s">
        <v>102</v>
      </c>
      <c r="C104" s="137"/>
      <c r="D104" s="138"/>
      <c r="E104" s="15"/>
      <c r="F104" s="240"/>
      <c r="G104" s="230"/>
      <c r="H104" s="15"/>
      <c r="I104" s="240"/>
      <c r="J104" s="230"/>
      <c r="K104" s="229"/>
      <c r="L104" s="240"/>
      <c r="M104" s="230"/>
      <c r="N104" s="229"/>
      <c r="O104" s="348"/>
      <c r="P104" s="341"/>
      <c r="Q104" s="31"/>
      <c r="R104" s="319" t="s">
        <v>102</v>
      </c>
      <c r="S104" s="289"/>
      <c r="T104" s="32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7" t="s">
        <v>85</v>
      </c>
      <c r="C105" s="152"/>
      <c r="D105" s="153"/>
      <c r="E105" s="15"/>
      <c r="F105" s="242"/>
      <c r="G105" s="241"/>
      <c r="H105" s="15"/>
      <c r="I105" s="242"/>
      <c r="J105" s="241"/>
      <c r="K105" s="229"/>
      <c r="L105" s="242"/>
      <c r="M105" s="241"/>
      <c r="N105" s="229"/>
      <c r="O105" s="347"/>
      <c r="P105" s="349"/>
      <c r="Q105" s="31"/>
      <c r="R105" s="321" t="s">
        <v>85</v>
      </c>
      <c r="S105" s="322"/>
      <c r="T105" s="323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4" t="s">
        <v>96</v>
      </c>
      <c r="C106" s="154"/>
      <c r="D106" s="155"/>
      <c r="E106" s="15"/>
      <c r="F106" s="234"/>
      <c r="G106" s="233"/>
      <c r="H106" s="15"/>
      <c r="I106" s="234"/>
      <c r="J106" s="233"/>
      <c r="K106" s="229"/>
      <c r="L106" s="234"/>
      <c r="M106" s="233"/>
      <c r="N106" s="229"/>
      <c r="O106" s="342">
        <f>+ROUND(+F106+I106+L106,0)</f>
        <v>0</v>
      </c>
      <c r="P106" s="350">
        <f>+ROUND(+G106+J106+M106,0)</f>
        <v>0</v>
      </c>
      <c r="Q106" s="31"/>
      <c r="R106" s="702" t="s">
        <v>211</v>
      </c>
      <c r="S106" s="703"/>
      <c r="T106" s="70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5" t="s">
        <v>97</v>
      </c>
      <c r="C107" s="156"/>
      <c r="D107" s="157"/>
      <c r="E107" s="15"/>
      <c r="F107" s="236"/>
      <c r="G107" s="235"/>
      <c r="H107" s="15"/>
      <c r="I107" s="236"/>
      <c r="J107" s="235"/>
      <c r="K107" s="229"/>
      <c r="L107" s="236"/>
      <c r="M107" s="235"/>
      <c r="N107" s="229"/>
      <c r="O107" s="343">
        <f>+ROUND(+F107+I107+L107,0)</f>
        <v>0</v>
      </c>
      <c r="P107" s="351">
        <f>+ROUND(+G107+J107+M107,0)</f>
        <v>0</v>
      </c>
      <c r="Q107" s="31"/>
      <c r="R107" s="644" t="s">
        <v>212</v>
      </c>
      <c r="S107" s="645"/>
      <c r="T107" s="6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8" t="s">
        <v>138</v>
      </c>
      <c r="C108" s="149"/>
      <c r="D108" s="150"/>
      <c r="E108" s="15"/>
      <c r="F108" s="238">
        <f>+ROUND(+SUM(F106:F107),0)</f>
        <v>0</v>
      </c>
      <c r="G108" s="237">
        <f>+ROUND(+SUM(G106:G107),0)</f>
        <v>0</v>
      </c>
      <c r="H108" s="15"/>
      <c r="I108" s="238">
        <f>+ROUND(+SUM(I106:I107),0)</f>
        <v>0</v>
      </c>
      <c r="J108" s="237">
        <f>+ROUND(+SUM(J106:J107),0)</f>
        <v>0</v>
      </c>
      <c r="K108" s="229"/>
      <c r="L108" s="238">
        <f>+ROUND(+SUM(L106:L107),0)</f>
        <v>0</v>
      </c>
      <c r="M108" s="237">
        <f>+ROUND(+SUM(M106:M107),0)</f>
        <v>0</v>
      </c>
      <c r="N108" s="229"/>
      <c r="O108" s="344">
        <f>+ROUND(+SUM(O106:O107),0)</f>
        <v>0</v>
      </c>
      <c r="P108" s="345">
        <f>+ROUND(+SUM(P106:P107),0)</f>
        <v>0</v>
      </c>
      <c r="Q108" s="31"/>
      <c r="R108" s="653" t="s">
        <v>213</v>
      </c>
      <c r="S108" s="654"/>
      <c r="T108" s="6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8" t="s">
        <v>89</v>
      </c>
      <c r="C109" s="124"/>
      <c r="D109" s="127"/>
      <c r="E109" s="15"/>
      <c r="F109" s="239"/>
      <c r="G109" s="228"/>
      <c r="H109" s="15"/>
      <c r="I109" s="239"/>
      <c r="J109" s="228"/>
      <c r="K109" s="229"/>
      <c r="L109" s="239"/>
      <c r="M109" s="228"/>
      <c r="N109" s="229"/>
      <c r="O109" s="346"/>
      <c r="P109" s="339"/>
      <c r="Q109" s="31"/>
      <c r="R109" s="324" t="s">
        <v>89</v>
      </c>
      <c r="S109" s="290"/>
      <c r="T109" s="325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9" t="s">
        <v>98</v>
      </c>
      <c r="C110" s="158"/>
      <c r="D110" s="159"/>
      <c r="E110" s="15"/>
      <c r="F110" s="232">
        <v>370666</v>
      </c>
      <c r="G110" s="231"/>
      <c r="H110" s="15"/>
      <c r="I110" s="232"/>
      <c r="J110" s="231"/>
      <c r="K110" s="229"/>
      <c r="L110" s="232"/>
      <c r="M110" s="231"/>
      <c r="N110" s="229"/>
      <c r="O110" s="347">
        <f>+ROUND(+F110+I110+L110,0)</f>
        <v>370666</v>
      </c>
      <c r="P110" s="349">
        <f>+ROUND(+G110+J110+M110,0)</f>
        <v>0</v>
      </c>
      <c r="Q110" s="31"/>
      <c r="R110" s="732" t="s">
        <v>214</v>
      </c>
      <c r="S110" s="733"/>
      <c r="T110" s="73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5" t="s">
        <v>231</v>
      </c>
      <c r="C111" s="156"/>
      <c r="D111" s="157"/>
      <c r="E111" s="15"/>
      <c r="F111" s="236"/>
      <c r="G111" s="236">
        <v>-17035</v>
      </c>
      <c r="H111" s="15"/>
      <c r="I111" s="236"/>
      <c r="J111" s="235"/>
      <c r="K111" s="229"/>
      <c r="L111" s="236"/>
      <c r="M111" s="235"/>
      <c r="N111" s="229"/>
      <c r="O111" s="343">
        <f>+ROUND(+F111+I111+L111,0)</f>
        <v>0</v>
      </c>
      <c r="P111" s="351">
        <f>+ROUND(+G111+J111+M111,0)</f>
        <v>-17035</v>
      </c>
      <c r="Q111" s="31"/>
      <c r="R111" s="735" t="s">
        <v>215</v>
      </c>
      <c r="S111" s="736"/>
      <c r="T111" s="73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8" t="s">
        <v>139</v>
      </c>
      <c r="C112" s="149"/>
      <c r="D112" s="150"/>
      <c r="E112" s="15"/>
      <c r="F112" s="238">
        <f>+ROUND(+SUM(F110:F111),0)</f>
        <v>370666</v>
      </c>
      <c r="G112" s="237">
        <f>+ROUND(+SUM(G110:G111),0)</f>
        <v>-17035</v>
      </c>
      <c r="H112" s="15"/>
      <c r="I112" s="238">
        <f>+ROUND(+SUM(I110:I111),0)</f>
        <v>0</v>
      </c>
      <c r="J112" s="237">
        <f>+ROUND(+SUM(J110:J111),0)</f>
        <v>0</v>
      </c>
      <c r="K112" s="229"/>
      <c r="L112" s="238">
        <f>+ROUND(+SUM(L110:L111),0)</f>
        <v>0</v>
      </c>
      <c r="M112" s="237">
        <f>+ROUND(+SUM(M110:M111),0)</f>
        <v>0</v>
      </c>
      <c r="N112" s="229"/>
      <c r="O112" s="344">
        <f>+ROUND(+SUM(O110:O111),0)</f>
        <v>370666</v>
      </c>
      <c r="P112" s="345">
        <f>+ROUND(+SUM(P110:P111),0)</f>
        <v>-17035</v>
      </c>
      <c r="Q112" s="31"/>
      <c r="R112" s="653" t="s">
        <v>216</v>
      </c>
      <c r="S112" s="654"/>
      <c r="T112" s="6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8" t="s">
        <v>86</v>
      </c>
      <c r="C113" s="124"/>
      <c r="D113" s="127"/>
      <c r="E113" s="15"/>
      <c r="F113" s="239"/>
      <c r="G113" s="228"/>
      <c r="H113" s="15"/>
      <c r="I113" s="239"/>
      <c r="J113" s="228"/>
      <c r="K113" s="229"/>
      <c r="L113" s="239"/>
      <c r="M113" s="228"/>
      <c r="N113" s="229"/>
      <c r="O113" s="346"/>
      <c r="P113" s="339"/>
      <c r="Q113" s="31"/>
      <c r="R113" s="324" t="s">
        <v>86</v>
      </c>
      <c r="S113" s="290"/>
      <c r="T113" s="32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9" t="s">
        <v>99</v>
      </c>
      <c r="C114" s="158"/>
      <c r="D114" s="159"/>
      <c r="E114" s="15"/>
      <c r="F114" s="232"/>
      <c r="G114" s="231"/>
      <c r="H114" s="15"/>
      <c r="I114" s="232"/>
      <c r="J114" s="231"/>
      <c r="K114" s="229"/>
      <c r="L114" s="232"/>
      <c r="M114" s="231"/>
      <c r="N114" s="229"/>
      <c r="O114" s="347">
        <f>+ROUND(+F114+I114+L114,0)</f>
        <v>0</v>
      </c>
      <c r="P114" s="349">
        <f>+ROUND(+G114+J114+M114,0)</f>
        <v>0</v>
      </c>
      <c r="Q114" s="31"/>
      <c r="R114" s="702" t="s">
        <v>217</v>
      </c>
      <c r="S114" s="703"/>
      <c r="T114" s="70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5" t="s">
        <v>100</v>
      </c>
      <c r="C115" s="156"/>
      <c r="D115" s="157"/>
      <c r="E115" s="15"/>
      <c r="F115" s="236"/>
      <c r="G115" s="235"/>
      <c r="H115" s="15"/>
      <c r="I115" s="236"/>
      <c r="J115" s="235"/>
      <c r="K115" s="229"/>
      <c r="L115" s="236"/>
      <c r="M115" s="235"/>
      <c r="N115" s="229"/>
      <c r="O115" s="343">
        <f>+ROUND(+F115+I115+L115,0)</f>
        <v>0</v>
      </c>
      <c r="P115" s="351">
        <f>+ROUND(+G115+J115+M115,0)</f>
        <v>0</v>
      </c>
      <c r="Q115" s="31"/>
      <c r="R115" s="644" t="s">
        <v>218</v>
      </c>
      <c r="S115" s="645"/>
      <c r="T115" s="6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8" t="s">
        <v>140</v>
      </c>
      <c r="C116" s="149"/>
      <c r="D116" s="150"/>
      <c r="E116" s="15"/>
      <c r="F116" s="238">
        <f>+ROUND(+SUM(F114:F115),0)</f>
        <v>0</v>
      </c>
      <c r="G116" s="237">
        <f>+ROUND(+SUM(G114:G115),0)</f>
        <v>0</v>
      </c>
      <c r="H116" s="15"/>
      <c r="I116" s="238">
        <f>+ROUND(+SUM(I114:I115),0)</f>
        <v>0</v>
      </c>
      <c r="J116" s="237">
        <f>+ROUND(+SUM(J114:J115),0)</f>
        <v>0</v>
      </c>
      <c r="K116" s="229"/>
      <c r="L116" s="238">
        <f>+ROUND(+SUM(L114:L115),0)</f>
        <v>0</v>
      </c>
      <c r="M116" s="237">
        <f>+ROUND(+SUM(M114:M115),0)</f>
        <v>0</v>
      </c>
      <c r="N116" s="229"/>
      <c r="O116" s="344">
        <f>+ROUND(+SUM(O114:O115),0)</f>
        <v>0</v>
      </c>
      <c r="P116" s="345">
        <f>+ROUND(+SUM(P114:P115),0)</f>
        <v>0</v>
      </c>
      <c r="Q116" s="31"/>
      <c r="R116" s="653" t="s">
        <v>219</v>
      </c>
      <c r="S116" s="654"/>
      <c r="T116" s="6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8" t="s">
        <v>90</v>
      </c>
      <c r="C117" s="124"/>
      <c r="D117" s="127"/>
      <c r="E117" s="15"/>
      <c r="F117" s="240"/>
      <c r="G117" s="230"/>
      <c r="H117" s="15"/>
      <c r="I117" s="240"/>
      <c r="J117" s="230"/>
      <c r="K117" s="229"/>
      <c r="L117" s="240"/>
      <c r="M117" s="230"/>
      <c r="N117" s="229"/>
      <c r="O117" s="348"/>
      <c r="P117" s="341"/>
      <c r="Q117" s="31"/>
      <c r="R117" s="324" t="s">
        <v>90</v>
      </c>
      <c r="S117" s="290"/>
      <c r="T117" s="32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9" t="s">
        <v>118</v>
      </c>
      <c r="C118" s="158"/>
      <c r="D118" s="159"/>
      <c r="E118" s="15"/>
      <c r="F118" s="258"/>
      <c r="G118" s="257"/>
      <c r="H118" s="15"/>
      <c r="I118" s="258"/>
      <c r="J118" s="257"/>
      <c r="K118" s="229"/>
      <c r="L118" s="258">
        <v>-23691</v>
      </c>
      <c r="M118" s="258">
        <v>10498</v>
      </c>
      <c r="N118" s="229"/>
      <c r="O118" s="348">
        <f>+ROUND(+F118+I118+L118,0)</f>
        <v>-23691</v>
      </c>
      <c r="P118" s="341">
        <f>+ROUND(+G118+J118+M118,0)</f>
        <v>10498</v>
      </c>
      <c r="Q118" s="31"/>
      <c r="R118" s="702" t="s">
        <v>220</v>
      </c>
      <c r="S118" s="703"/>
      <c r="T118" s="70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5" t="s">
        <v>119</v>
      </c>
      <c r="C119" s="156"/>
      <c r="D119" s="157"/>
      <c r="E119" s="15"/>
      <c r="F119" s="236"/>
      <c r="G119" s="235"/>
      <c r="H119" s="15"/>
      <c r="I119" s="236"/>
      <c r="J119" s="235"/>
      <c r="K119" s="229"/>
      <c r="L119" s="236"/>
      <c r="M119" s="235"/>
      <c r="N119" s="229"/>
      <c r="O119" s="343">
        <f>+ROUND(+F119+I119+L119,0)</f>
        <v>0</v>
      </c>
      <c r="P119" s="351">
        <f>+ROUND(+G119+J119+M119,0)</f>
        <v>0</v>
      </c>
      <c r="Q119" s="31"/>
      <c r="R119" s="644" t="s">
        <v>221</v>
      </c>
      <c r="S119" s="645"/>
      <c r="T119" s="6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8" t="s">
        <v>141</v>
      </c>
      <c r="C120" s="149"/>
      <c r="D120" s="150"/>
      <c r="E120" s="15"/>
      <c r="F120" s="238">
        <f>+ROUND(+SUM(F118:F119),0)</f>
        <v>0</v>
      </c>
      <c r="G120" s="237">
        <f>+ROUND(+SUM(G118:G119),0)</f>
        <v>0</v>
      </c>
      <c r="H120" s="15"/>
      <c r="I120" s="238">
        <f>+ROUND(+SUM(I118:I119),0)</f>
        <v>0</v>
      </c>
      <c r="J120" s="237">
        <f>+ROUND(+SUM(J118:J119),0)</f>
        <v>0</v>
      </c>
      <c r="K120" s="229"/>
      <c r="L120" s="238">
        <f>+ROUND(+SUM(L118:L119),0)</f>
        <v>-23691</v>
      </c>
      <c r="M120" s="237">
        <f>+ROUND(+SUM(M118:M119),0)</f>
        <v>10498</v>
      </c>
      <c r="N120" s="229"/>
      <c r="O120" s="344">
        <f>+ROUND(+SUM(O118:O119),0)</f>
        <v>-23691</v>
      </c>
      <c r="P120" s="345">
        <f>+ROUND(+SUM(P118:P119),0)</f>
        <v>10498</v>
      </c>
      <c r="Q120" s="31"/>
      <c r="R120" s="653" t="s">
        <v>222</v>
      </c>
      <c r="S120" s="654"/>
      <c r="T120" s="6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1"/>
      <c r="C121" s="172"/>
      <c r="D121" s="173"/>
      <c r="E121" s="15"/>
      <c r="F121" s="246"/>
      <c r="G121" s="245"/>
      <c r="H121" s="15"/>
      <c r="I121" s="246"/>
      <c r="J121" s="245"/>
      <c r="K121" s="229"/>
      <c r="L121" s="246"/>
      <c r="M121" s="245"/>
      <c r="N121" s="229"/>
      <c r="O121" s="343"/>
      <c r="P121" s="351"/>
      <c r="Q121" s="31"/>
      <c r="R121" s="297"/>
      <c r="S121" s="298"/>
      <c r="T121" s="299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6" t="s">
        <v>143</v>
      </c>
      <c r="C122" s="185"/>
      <c r="D122" s="186"/>
      <c r="E122" s="15"/>
      <c r="F122" s="256">
        <f>+ROUND(F108+F112+F116+F120,0)</f>
        <v>370666</v>
      </c>
      <c r="G122" s="255">
        <f>+ROUND(G108+G112+G116+G120,0)</f>
        <v>-17035</v>
      </c>
      <c r="H122" s="15"/>
      <c r="I122" s="256">
        <f>+ROUND(I108+I112+I116+I120,0)</f>
        <v>0</v>
      </c>
      <c r="J122" s="255">
        <f>+ROUND(J108+J112+J116+J120,0)</f>
        <v>0</v>
      </c>
      <c r="K122" s="229"/>
      <c r="L122" s="256">
        <f>+ROUND(L108+L112+L116+L120,0)</f>
        <v>-23691</v>
      </c>
      <c r="M122" s="255">
        <f>+ROUND(M108+M112+M116+M120,0)</f>
        <v>10498</v>
      </c>
      <c r="N122" s="229"/>
      <c r="O122" s="355">
        <f>+ROUND(O108+O112+O116+O120,0)</f>
        <v>346975</v>
      </c>
      <c r="P122" s="356">
        <f>+ROUND(P108+P112+P116+P120,0)</f>
        <v>-6537</v>
      </c>
      <c r="Q122" s="31"/>
      <c r="R122" s="720" t="s">
        <v>223</v>
      </c>
      <c r="S122" s="721"/>
      <c r="T122" s="72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6" t="s">
        <v>116</v>
      </c>
      <c r="C123" s="137"/>
      <c r="D123" s="138"/>
      <c r="E123" s="15"/>
      <c r="F123" s="240"/>
      <c r="G123" s="230"/>
      <c r="H123" s="15"/>
      <c r="I123" s="240"/>
      <c r="J123" s="230"/>
      <c r="K123" s="229"/>
      <c r="L123" s="240"/>
      <c r="M123" s="230"/>
      <c r="N123" s="229"/>
      <c r="O123" s="348"/>
      <c r="P123" s="341"/>
      <c r="Q123" s="31"/>
      <c r="R123" s="319" t="s">
        <v>116</v>
      </c>
      <c r="S123" s="289"/>
      <c r="T123" s="320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9" t="s">
        <v>88</v>
      </c>
      <c r="C124" s="158"/>
      <c r="D124" s="159"/>
      <c r="E124" s="15"/>
      <c r="F124" s="232"/>
      <c r="G124" s="236"/>
      <c r="H124" s="15"/>
      <c r="I124" s="232"/>
      <c r="J124" s="231"/>
      <c r="K124" s="229"/>
      <c r="L124" s="232"/>
      <c r="M124" s="231"/>
      <c r="N124" s="229"/>
      <c r="O124" s="347">
        <f aca="true" t="shared" si="7" ref="O124:P128">+ROUND(+F124+I124+L124,0)</f>
        <v>0</v>
      </c>
      <c r="P124" s="349">
        <f t="shared" si="7"/>
        <v>0</v>
      </c>
      <c r="Q124" s="31"/>
      <c r="R124" s="702" t="s">
        <v>224</v>
      </c>
      <c r="S124" s="703"/>
      <c r="T124" s="70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4" t="s">
        <v>117</v>
      </c>
      <c r="C125" s="154"/>
      <c r="D125" s="155"/>
      <c r="E125" s="15"/>
      <c r="F125" s="236">
        <v>7087</v>
      </c>
      <c r="G125" s="236">
        <v>35315</v>
      </c>
      <c r="H125" s="15"/>
      <c r="I125" s="236">
        <v>-7087</v>
      </c>
      <c r="J125" s="236">
        <v>-35315</v>
      </c>
      <c r="K125" s="229"/>
      <c r="L125" s="236"/>
      <c r="M125" s="235"/>
      <c r="N125" s="229"/>
      <c r="O125" s="343">
        <f t="shared" si="7"/>
        <v>0</v>
      </c>
      <c r="P125" s="351">
        <f t="shared" si="7"/>
        <v>0</v>
      </c>
      <c r="Q125" s="31"/>
      <c r="R125" s="644" t="s">
        <v>225</v>
      </c>
      <c r="S125" s="645"/>
      <c r="T125" s="6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4" t="s">
        <v>147</v>
      </c>
      <c r="C126" s="154"/>
      <c r="D126" s="155"/>
      <c r="E126" s="15"/>
      <c r="F126" s="236"/>
      <c r="G126" s="484"/>
      <c r="H126" s="15"/>
      <c r="I126" s="236"/>
      <c r="J126" s="235"/>
      <c r="K126" s="229"/>
      <c r="L126" s="236"/>
      <c r="M126" s="235"/>
      <c r="N126" s="229"/>
      <c r="O126" s="343">
        <f t="shared" si="7"/>
        <v>0</v>
      </c>
      <c r="P126" s="351">
        <f t="shared" si="7"/>
        <v>0</v>
      </c>
      <c r="Q126" s="31"/>
      <c r="R126" s="726" t="s">
        <v>286</v>
      </c>
      <c r="S126" s="727"/>
      <c r="T126" s="72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74" t="s">
        <v>281</v>
      </c>
      <c r="C127" s="472"/>
      <c r="D127" s="473"/>
      <c r="E127" s="15"/>
      <c r="F127" s="483"/>
      <c r="G127" s="484"/>
      <c r="H127" s="15"/>
      <c r="I127" s="481"/>
      <c r="J127" s="482"/>
      <c r="K127" s="229"/>
      <c r="L127" s="481"/>
      <c r="M127" s="482"/>
      <c r="N127" s="229"/>
      <c r="O127" s="479"/>
      <c r="P127" s="480"/>
      <c r="Q127" s="31"/>
      <c r="R127" s="738" t="s">
        <v>282</v>
      </c>
      <c r="S127" s="739"/>
      <c r="T127" s="740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9" t="s">
        <v>120</v>
      </c>
      <c r="C128" s="176"/>
      <c r="D128" s="177"/>
      <c r="E128" s="15"/>
      <c r="F128" s="475"/>
      <c r="G128" s="476"/>
      <c r="H128" s="15"/>
      <c r="I128" s="475"/>
      <c r="J128" s="476"/>
      <c r="K128" s="229"/>
      <c r="L128" s="475"/>
      <c r="M128" s="476"/>
      <c r="N128" s="229"/>
      <c r="O128" s="477">
        <f t="shared" si="7"/>
        <v>0</v>
      </c>
      <c r="P128" s="478">
        <f t="shared" si="7"/>
        <v>0</v>
      </c>
      <c r="Q128" s="31"/>
      <c r="R128" s="729" t="s">
        <v>226</v>
      </c>
      <c r="S128" s="730"/>
      <c r="T128" s="73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7" t="s">
        <v>232</v>
      </c>
      <c r="C129" s="143"/>
      <c r="D129" s="144"/>
      <c r="E129" s="15"/>
      <c r="F129" s="264">
        <f>+ROUND(+SUM(F124,F125,F126,F128),0)</f>
        <v>7087</v>
      </c>
      <c r="G129" s="263">
        <f>+ROUND(+SUM(G124,G125,G126,G128),0)</f>
        <v>35315</v>
      </c>
      <c r="H129" s="15"/>
      <c r="I129" s="264">
        <f>+ROUND(+SUM(I124,I125,I126,I128),0)</f>
        <v>-7087</v>
      </c>
      <c r="J129" s="263">
        <f>+ROUND(+SUM(J124,J125,J126,J128),0)</f>
        <v>-35315</v>
      </c>
      <c r="K129" s="229"/>
      <c r="L129" s="264">
        <f>+ROUND(+SUM(L124,L125,L126,L128),0)</f>
        <v>0</v>
      </c>
      <c r="M129" s="263">
        <f>+ROUND(+SUM(M124,M125,M126,M128),0)</f>
        <v>0</v>
      </c>
      <c r="N129" s="229"/>
      <c r="O129" s="358">
        <f>+ROUND(+SUM(O124,O125,O126,O128),0)</f>
        <v>0</v>
      </c>
      <c r="P129" s="359">
        <f>+ROUND(+SUM(P124,P125,P126,P128),0)</f>
        <v>0</v>
      </c>
      <c r="Q129" s="31"/>
      <c r="R129" s="723" t="s">
        <v>227</v>
      </c>
      <c r="S129" s="724"/>
      <c r="T129" s="72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6" t="s">
        <v>292</v>
      </c>
      <c r="C130" s="137"/>
      <c r="D130" s="138"/>
      <c r="E130" s="15"/>
      <c r="F130" s="240"/>
      <c r="G130" s="230"/>
      <c r="H130" s="15"/>
      <c r="I130" s="240"/>
      <c r="J130" s="230"/>
      <c r="K130" s="229"/>
      <c r="L130" s="240"/>
      <c r="M130" s="230"/>
      <c r="N130" s="229"/>
      <c r="O130" s="348"/>
      <c r="P130" s="341"/>
      <c r="Q130" s="31"/>
      <c r="R130" s="319" t="str">
        <f>+B130</f>
        <v> И. ИЗМЕНЕНИЕ НА ПАРИЧНИ СРЕДСТВА - КАСОВО ИЗПЪЛНЕНИЕ</v>
      </c>
      <c r="S130" s="289"/>
      <c r="T130" s="320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9" t="s">
        <v>106</v>
      </c>
      <c r="C131" s="158"/>
      <c r="D131" s="159"/>
      <c r="E131" s="15"/>
      <c r="F131" s="232">
        <v>1257149</v>
      </c>
      <c r="G131" s="232">
        <v>1086988</v>
      </c>
      <c r="H131" s="15"/>
      <c r="I131" s="232">
        <v>287606</v>
      </c>
      <c r="J131" s="232">
        <v>117465</v>
      </c>
      <c r="K131" s="229"/>
      <c r="L131" s="232">
        <v>89508</v>
      </c>
      <c r="M131" s="232">
        <v>78010</v>
      </c>
      <c r="N131" s="229"/>
      <c r="O131" s="347">
        <f aca="true" t="shared" si="8" ref="O131:P133">+ROUND(+F131+I131+L131,0)</f>
        <v>1634263</v>
      </c>
      <c r="P131" s="349">
        <f t="shared" si="8"/>
        <v>1282463</v>
      </c>
      <c r="Q131" s="31"/>
      <c r="R131" s="702" t="s">
        <v>228</v>
      </c>
      <c r="S131" s="703"/>
      <c r="T131" s="70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24" t="s">
        <v>291</v>
      </c>
      <c r="C132" s="154"/>
      <c r="D132" s="155"/>
      <c r="E132" s="15"/>
      <c r="F132" s="236"/>
      <c r="G132" s="236"/>
      <c r="H132" s="15"/>
      <c r="I132" s="236"/>
      <c r="J132" s="236"/>
      <c r="K132" s="229"/>
      <c r="L132" s="236"/>
      <c r="M132" s="236"/>
      <c r="N132" s="229"/>
      <c r="O132" s="343">
        <f t="shared" si="8"/>
        <v>0</v>
      </c>
      <c r="P132" s="351">
        <f t="shared" si="8"/>
        <v>0</v>
      </c>
      <c r="Q132" s="31"/>
      <c r="R132" s="644" t="s">
        <v>229</v>
      </c>
      <c r="S132" s="645"/>
      <c r="T132" s="6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0" t="s">
        <v>113</v>
      </c>
      <c r="C133" s="178"/>
      <c r="D133" s="179"/>
      <c r="E133" s="15"/>
      <c r="F133" s="236">
        <v>2017097</v>
      </c>
      <c r="G133" s="236">
        <v>1257149</v>
      </c>
      <c r="H133" s="15"/>
      <c r="I133" s="236">
        <v>72047</v>
      </c>
      <c r="J133" s="236">
        <v>287606</v>
      </c>
      <c r="K133" s="229"/>
      <c r="L133" s="236">
        <v>66817</v>
      </c>
      <c r="M133" s="236">
        <v>89508</v>
      </c>
      <c r="N133" s="229"/>
      <c r="O133" s="343">
        <f t="shared" si="8"/>
        <v>2155961</v>
      </c>
      <c r="P133" s="351">
        <f t="shared" si="8"/>
        <v>1634263</v>
      </c>
      <c r="Q133" s="31"/>
      <c r="R133" s="746" t="s">
        <v>230</v>
      </c>
      <c r="S133" s="747"/>
      <c r="T133" s="74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02" t="s">
        <v>293</v>
      </c>
      <c r="C134" s="180"/>
      <c r="D134" s="181"/>
      <c r="E134" s="15"/>
      <c r="F134" s="268">
        <f>+ROUND(+F133-F131-F132,0)</f>
        <v>759948</v>
      </c>
      <c r="G134" s="267">
        <f>+ROUND(+G133-G131-G132,0)</f>
        <v>170161</v>
      </c>
      <c r="H134" s="15"/>
      <c r="I134" s="268">
        <f>+ROUND(+I133-I131-I132,0)</f>
        <v>-215559</v>
      </c>
      <c r="J134" s="267">
        <f>+ROUND(+J133-J131-J132,0)</f>
        <v>170141</v>
      </c>
      <c r="K134" s="229"/>
      <c r="L134" s="268">
        <f>+ROUND(+L133-L131-L132,0)</f>
        <v>-22691</v>
      </c>
      <c r="M134" s="267">
        <f>+ROUND(+M133-M131-M132,0)</f>
        <v>11498</v>
      </c>
      <c r="N134" s="229"/>
      <c r="O134" s="365">
        <f>+ROUND(+O133-O131-O132,0)</f>
        <v>521698</v>
      </c>
      <c r="P134" s="366">
        <f>+ROUND(+P133-P131-P132,0)</f>
        <v>351800</v>
      </c>
      <c r="Q134" s="31"/>
      <c r="R134" s="743" t="s">
        <v>295</v>
      </c>
      <c r="S134" s="744"/>
      <c r="T134" s="745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69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95"/>
      <c r="D135" s="695"/>
      <c r="E135" s="15"/>
      <c r="F135" s="442">
        <f>+ROUND(F85,0)+ROUND(F86,0)</f>
        <v>0</v>
      </c>
      <c r="G135" s="445">
        <f>+ROUND(G85,0)+ROUND(G86,0)</f>
        <v>0</v>
      </c>
      <c r="H135" s="130"/>
      <c r="I135" s="442">
        <f>+ROUND(I85,0)+ROUND(I86,0)</f>
        <v>0</v>
      </c>
      <c r="J135" s="445">
        <f>+ROUND(J85,0)+ROUND(J86,0)</f>
        <v>0</v>
      </c>
      <c r="K135" s="443"/>
      <c r="L135" s="442">
        <f>+ROUND(L85,0)+ROUND(L86,0)</f>
        <v>0</v>
      </c>
      <c r="M135" s="445">
        <f>+ROUND(M85,0)+ROUND(M86,0)</f>
        <v>0</v>
      </c>
      <c r="N135" s="443"/>
      <c r="O135" s="444">
        <f>+ROUND(O85,0)+ROUND(O86,0)</f>
        <v>0</v>
      </c>
      <c r="P135" s="445">
        <f>+ROUND(P85,0)+ROUND(P86,0)</f>
        <v>0</v>
      </c>
      <c r="Q135" s="33"/>
      <c r="R135" s="223"/>
      <c r="S135" s="223"/>
      <c r="T135" s="223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488" t="s">
        <v>294</v>
      </c>
      <c r="C136" s="489"/>
      <c r="D136" s="490"/>
      <c r="E136" s="15"/>
      <c r="F136" s="239"/>
      <c r="G136" s="228"/>
      <c r="H136" s="15"/>
      <c r="I136" s="239"/>
      <c r="J136" s="228"/>
      <c r="K136" s="229"/>
      <c r="L136" s="239"/>
      <c r="M136" s="228"/>
      <c r="N136" s="229"/>
      <c r="O136" s="346"/>
      <c r="P136" s="339"/>
      <c r="Q136" s="31"/>
      <c r="R136" s="491" t="str">
        <f>+B136</f>
        <v>К. ДРУГИ ИЗМЕНЕНИЯ - АКРЕДИТИВНИ И ДРУГИ СМЕТКИ</v>
      </c>
      <c r="S136" s="492"/>
      <c r="T136" s="49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9" t="s">
        <v>289</v>
      </c>
      <c r="C137" s="158"/>
      <c r="D137" s="159"/>
      <c r="E137" s="15"/>
      <c r="F137" s="232"/>
      <c r="G137" s="231"/>
      <c r="H137" s="15"/>
      <c r="I137" s="232"/>
      <c r="J137" s="231"/>
      <c r="K137" s="229"/>
      <c r="L137" s="232"/>
      <c r="M137" s="231"/>
      <c r="N137" s="229"/>
      <c r="O137" s="347">
        <f aca="true" t="shared" si="9" ref="O137:P139">+ROUND(+F137+I137+L137,0)</f>
        <v>0</v>
      </c>
      <c r="P137" s="349">
        <f t="shared" si="9"/>
        <v>0</v>
      </c>
      <c r="Q137" s="31"/>
      <c r="R137" s="660" t="s">
        <v>309</v>
      </c>
      <c r="S137" s="661"/>
      <c r="T137" s="662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24" t="s">
        <v>297</v>
      </c>
      <c r="C138" s="154"/>
      <c r="D138" s="155"/>
      <c r="E138" s="15"/>
      <c r="F138" s="236"/>
      <c r="G138" s="235"/>
      <c r="H138" s="15"/>
      <c r="I138" s="236"/>
      <c r="J138" s="235"/>
      <c r="K138" s="229"/>
      <c r="L138" s="236"/>
      <c r="M138" s="235"/>
      <c r="N138" s="229"/>
      <c r="O138" s="343">
        <f t="shared" si="9"/>
        <v>0</v>
      </c>
      <c r="P138" s="351">
        <f t="shared" si="9"/>
        <v>0</v>
      </c>
      <c r="Q138" s="31"/>
      <c r="R138" s="663" t="s">
        <v>306</v>
      </c>
      <c r="S138" s="664"/>
      <c r="T138" s="665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0" t="s">
        <v>290</v>
      </c>
      <c r="C139" s="178"/>
      <c r="D139" s="179"/>
      <c r="E139" s="15"/>
      <c r="F139" s="236"/>
      <c r="G139" s="235"/>
      <c r="H139" s="15"/>
      <c r="I139" s="236"/>
      <c r="J139" s="235"/>
      <c r="K139" s="229"/>
      <c r="L139" s="236"/>
      <c r="M139" s="235"/>
      <c r="N139" s="229"/>
      <c r="O139" s="343">
        <f t="shared" si="9"/>
        <v>0</v>
      </c>
      <c r="P139" s="351">
        <f t="shared" si="9"/>
        <v>0</v>
      </c>
      <c r="Q139" s="31"/>
      <c r="R139" s="666" t="s">
        <v>305</v>
      </c>
      <c r="S139" s="667"/>
      <c r="T139" s="668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02" t="s">
        <v>310</v>
      </c>
      <c r="C140" s="180"/>
      <c r="D140" s="181"/>
      <c r="E140" s="15"/>
      <c r="F140" s="268">
        <f>+ROUND(+F139-F137-F138,0)</f>
        <v>0</v>
      </c>
      <c r="G140" s="267">
        <f>+ROUND(+G139-G137-G138,0)</f>
        <v>0</v>
      </c>
      <c r="H140" s="15"/>
      <c r="I140" s="268">
        <f>+ROUND(+I139-I137-I138,0)</f>
        <v>0</v>
      </c>
      <c r="J140" s="267">
        <f>+ROUND(+J139-J137-J138,0)</f>
        <v>0</v>
      </c>
      <c r="K140" s="229"/>
      <c r="L140" s="268">
        <f>+ROUND(+L139-L137-L138,0)</f>
        <v>0</v>
      </c>
      <c r="M140" s="267">
        <f>+ROUND(+M139-M137-M138,0)</f>
        <v>0</v>
      </c>
      <c r="N140" s="229"/>
      <c r="O140" s="365">
        <f>+ROUND(+O139-O137-O138,0)</f>
        <v>0</v>
      </c>
      <c r="P140" s="366">
        <f>+ROUND(+P139-P137-P138,0)</f>
        <v>0</v>
      </c>
      <c r="Q140" s="31"/>
      <c r="R140" s="669" t="s">
        <v>296</v>
      </c>
      <c r="S140" s="670"/>
      <c r="T140" s="671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494"/>
      <c r="C141" s="495"/>
      <c r="D141" s="500"/>
      <c r="E141" s="15"/>
      <c r="F141" s="501"/>
      <c r="G141" s="497"/>
      <c r="H141" s="15"/>
      <c r="I141" s="496"/>
      <c r="J141" s="497"/>
      <c r="K141" s="498"/>
      <c r="L141" s="496"/>
      <c r="M141" s="497"/>
      <c r="N141" s="498"/>
      <c r="O141" s="496"/>
      <c r="P141" s="499"/>
      <c r="Q141" s="31"/>
      <c r="R141" s="297"/>
      <c r="S141" s="298"/>
      <c r="T141" s="299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03" t="s">
        <v>301</v>
      </c>
      <c r="C142" s="504"/>
      <c r="D142" s="505"/>
      <c r="E142" s="15"/>
      <c r="F142" s="506">
        <f>+F134+F140</f>
        <v>759948</v>
      </c>
      <c r="G142" s="507">
        <f>+G134+G140</f>
        <v>170161</v>
      </c>
      <c r="H142" s="15"/>
      <c r="I142" s="506">
        <f>+I134+I140</f>
        <v>-215559</v>
      </c>
      <c r="J142" s="507">
        <f>+J134+J140</f>
        <v>170141</v>
      </c>
      <c r="K142" s="229"/>
      <c r="L142" s="506">
        <f>+L134+L140</f>
        <v>-22691</v>
      </c>
      <c r="M142" s="507">
        <f>+M134+M140</f>
        <v>11498</v>
      </c>
      <c r="N142" s="229"/>
      <c r="O142" s="365">
        <f>+O134+O140</f>
        <v>521698</v>
      </c>
      <c r="P142" s="366">
        <f>+P134+P140</f>
        <v>351800</v>
      </c>
      <c r="Q142" s="31"/>
      <c r="R142" s="672" t="s">
        <v>298</v>
      </c>
      <c r="S142" s="673"/>
      <c r="T142" s="674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487"/>
      <c r="C143" s="487"/>
      <c r="D143" s="487"/>
      <c r="E143" s="15"/>
      <c r="F143" s="391"/>
      <c r="G143" s="391"/>
      <c r="H143" s="15"/>
      <c r="I143" s="391"/>
      <c r="J143" s="391"/>
      <c r="K143" s="16"/>
      <c r="L143" s="391"/>
      <c r="M143" s="391"/>
      <c r="N143" s="16"/>
      <c r="O143" s="391"/>
      <c r="P143" s="391"/>
      <c r="Q143" s="33"/>
      <c r="R143" s="508"/>
      <c r="S143" s="508"/>
      <c r="T143" s="50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390"/>
      <c r="C144" s="390"/>
      <c r="D144" s="390"/>
      <c r="E144" s="390"/>
      <c r="F144" s="485">
        <f>+IF(F145&lt;&gt;0,"ГРЕШКА - ред 127",0)</f>
        <v>0</v>
      </c>
      <c r="G144" s="485">
        <f>+IF(G145&lt;&gt;0,"ГРЕШКА - ред 127",0)</f>
        <v>0</v>
      </c>
      <c r="H144" s="15"/>
      <c r="I144" s="391"/>
      <c r="J144" s="391"/>
      <c r="K144" s="16"/>
      <c r="L144" s="391"/>
      <c r="M144" s="391"/>
      <c r="N144" s="16"/>
      <c r="O144" s="391"/>
      <c r="P144" s="391"/>
      <c r="Q144" s="33"/>
      <c r="R144" s="224"/>
      <c r="S144" s="224"/>
      <c r="T144" s="224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390"/>
      <c r="C145" s="390"/>
      <c r="D145" s="390"/>
      <c r="E145" s="390"/>
      <c r="F145" s="485">
        <f>+IF(AND($M$1&lt;&gt;9900,F127&lt;&gt;0),F127,0)</f>
        <v>0</v>
      </c>
      <c r="G145" s="485">
        <f>+IF(AND($M$1&lt;&gt;9900,G127&lt;&gt;0),G127,0)</f>
        <v>0</v>
      </c>
      <c r="H145" s="15"/>
      <c r="I145" s="391"/>
      <c r="J145" s="391"/>
      <c r="K145" s="16"/>
      <c r="L145" s="391"/>
      <c r="M145" s="391"/>
      <c r="N145" s="16"/>
      <c r="O145" s="391"/>
      <c r="P145" s="391"/>
      <c r="Q145" s="33"/>
      <c r="R145" s="224"/>
      <c r="S145" s="224"/>
      <c r="T145" s="224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390"/>
      <c r="C146" s="390"/>
      <c r="D146" s="390"/>
      <c r="E146" s="390"/>
      <c r="F146" s="391"/>
      <c r="G146" s="391"/>
      <c r="H146" s="15"/>
      <c r="I146" s="391"/>
      <c r="J146" s="391"/>
      <c r="K146" s="16"/>
      <c r="L146" s="391"/>
      <c r="M146" s="391"/>
      <c r="N146" s="16"/>
      <c r="O146" s="391"/>
      <c r="P146" s="391"/>
      <c r="Q146" s="33"/>
      <c r="R146" s="224"/>
      <c r="S146" s="224"/>
      <c r="T146" s="224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1">
        <v>1022021</v>
      </c>
      <c r="D147" s="31" t="s">
        <v>6</v>
      </c>
      <c r="E147" s="15"/>
      <c r="F147" s="392"/>
      <c r="G147" s="392"/>
      <c r="H147" s="15"/>
      <c r="I147" s="110"/>
      <c r="J147" s="110" t="s">
        <v>121</v>
      </c>
      <c r="K147" s="16"/>
      <c r="L147" s="391"/>
      <c r="M147" s="331"/>
      <c r="N147" s="331"/>
      <c r="O147" s="331"/>
      <c r="P147" s="330"/>
      <c r="Q147" s="33"/>
      <c r="R147" s="224"/>
      <c r="S147" s="224"/>
      <c r="T147" s="224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28" t="s">
        <v>234</v>
      </c>
      <c r="E148" s="15"/>
      <c r="F148" s="634" t="s">
        <v>459</v>
      </c>
      <c r="G148" s="635"/>
      <c r="H148" s="635"/>
      <c r="I148" s="636"/>
      <c r="J148" s="328"/>
      <c r="K148" s="16"/>
      <c r="L148" s="328" t="s">
        <v>234</v>
      </c>
      <c r="M148" s="634" t="s">
        <v>460</v>
      </c>
      <c r="N148" s="635"/>
      <c r="O148" s="635"/>
      <c r="P148" s="636"/>
      <c r="Q148" s="33"/>
      <c r="R148" s="224"/>
      <c r="S148" s="224"/>
      <c r="T148" s="224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4"/>
      <c r="S149" s="224"/>
      <c r="T149" s="224"/>
      <c r="U149" s="10"/>
      <c r="AB149" s="4"/>
    </row>
    <row r="150" spans="1:28" s="3" customFormat="1" ht="15.75" customHeight="1">
      <c r="A150" s="10"/>
      <c r="B150" s="449" t="s">
        <v>273</v>
      </c>
      <c r="C150" s="450"/>
      <c r="D150" s="451"/>
      <c r="F150" s="460" t="str">
        <f>+IF(+ROUND(F153,0)=0,"O K","НЕРАВНЕНИЕ!")</f>
        <v>O K</v>
      </c>
      <c r="G150" s="461" t="str">
        <f>+IF(+ROUND(G153,0)=0,"O K","НЕРАВНЕНИЕ!")</f>
        <v>O K</v>
      </c>
      <c r="I150" s="456" t="str">
        <f>+IF(+ROUND(I153,0)=0,"O K","НЕРАВНЕНИЕ!")</f>
        <v>O K</v>
      </c>
      <c r="J150" s="457" t="str">
        <f>+IF(+ROUND(J153,0)=0,"O K","НЕРАВНЕНИЕ!")</f>
        <v>O K</v>
      </c>
      <c r="K150" s="103"/>
      <c r="L150" s="452" t="str">
        <f>+IF(+ROUND(L153,0)=0,"O K","НЕРАВНЕНИЕ!")</f>
        <v>O K</v>
      </c>
      <c r="M150" s="453" t="str">
        <f>+IF(+ROUND(M153,0)=0,"O K","НЕРАВНЕНИЕ!")</f>
        <v>O K</v>
      </c>
      <c r="N150" s="104"/>
      <c r="O150" s="371" t="str">
        <f>+IF(+ROUND(O153,0)=0,"O K","НЕРАВНЕНИЕ!")</f>
        <v>O K</v>
      </c>
      <c r="P150" s="375" t="str">
        <f>+IF(+ROUND(P153,0)=0,"O K","НЕРАВНЕНИЕ!")</f>
        <v>O K</v>
      </c>
      <c r="Q150" s="10"/>
      <c r="R150" s="225"/>
      <c r="S150" s="225"/>
      <c r="T150" s="225"/>
      <c r="U150" s="10"/>
      <c r="AB150" s="4"/>
    </row>
    <row r="151" spans="1:28" s="3" customFormat="1" ht="15.75" customHeight="1" thickBot="1">
      <c r="A151" s="10"/>
      <c r="B151" s="449" t="s">
        <v>274</v>
      </c>
      <c r="C151" s="450"/>
      <c r="D151" s="451"/>
      <c r="F151" s="460" t="str">
        <f>+IF(+ROUND(F154,0)=0,"O K","НЕРАВНЕНИЕ!")</f>
        <v>O K</v>
      </c>
      <c r="G151" s="461" t="str">
        <f>+IF(+ROUND(G154,0)=0,"O K","НЕРАВНЕНИЕ!")</f>
        <v>O K</v>
      </c>
      <c r="I151" s="456" t="str">
        <f>+IF(+ROUND(I154,0)=0,"O K","НЕРАВНЕНИЕ!")</f>
        <v>O K</v>
      </c>
      <c r="J151" s="457" t="str">
        <f>+IF(+ROUND(J154,0)=0,"O K","НЕРАВНЕНИЕ!")</f>
        <v>O K</v>
      </c>
      <c r="K151" s="103"/>
      <c r="L151" s="452" t="str">
        <f>+IF(+ROUND(L154,0)=0,"O K","НЕРАВНЕНИЕ!")</f>
        <v>O K</v>
      </c>
      <c r="M151" s="453" t="str">
        <f>+IF(+ROUND(M154,0)=0,"O K","НЕРАВНЕНИЕ!")</f>
        <v>O K</v>
      </c>
      <c r="N151" s="104"/>
      <c r="O151" s="372" t="str">
        <f>+IF(+ROUND(O154,0)=0,"O K","НЕРАВНЕНИЕ!")</f>
        <v>O K</v>
      </c>
      <c r="P151" s="376" t="str">
        <f>+IF(+ROUND(P154,0)=0,"O K","НЕРАВНЕНИЕ!")</f>
        <v>O K</v>
      </c>
      <c r="Q151" s="10"/>
      <c r="R151" s="225"/>
      <c r="S151" s="225"/>
      <c r="T151" s="225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4"/>
      <c r="S152" s="224"/>
      <c r="T152" s="224"/>
      <c r="U152" s="10"/>
      <c r="AB152" s="4"/>
    </row>
    <row r="153" spans="1:28" s="3" customFormat="1" ht="15.75">
      <c r="A153" s="10"/>
      <c r="B153" s="449" t="s">
        <v>275</v>
      </c>
      <c r="C153" s="450"/>
      <c r="D153" s="451"/>
      <c r="F153" s="462">
        <f>+ROUND(F85,0)+ROUND(F86,0)</f>
        <v>0</v>
      </c>
      <c r="G153" s="463">
        <f>+ROUND(G85,0)+ROUND(G86,0)</f>
        <v>0</v>
      </c>
      <c r="I153" s="458">
        <f>+ROUND(I85,0)+ROUND(I86,0)</f>
        <v>0</v>
      </c>
      <c r="J153" s="459">
        <f>+ROUND(J85,0)+ROUND(J86,0)</f>
        <v>0</v>
      </c>
      <c r="K153" s="103"/>
      <c r="L153" s="454">
        <f>+ROUND(L85,0)+ROUND(L86,0)</f>
        <v>0</v>
      </c>
      <c r="M153" s="455">
        <f>+ROUND(M85,0)+ROUND(M86,0)</f>
        <v>0</v>
      </c>
      <c r="N153" s="104"/>
      <c r="O153" s="373">
        <f>+ROUND(O85,0)+ROUND(O86,0)</f>
        <v>0</v>
      </c>
      <c r="P153" s="375">
        <f>+ROUND(P85,0)+ROUND(P86,0)</f>
        <v>0</v>
      </c>
      <c r="Q153" s="10"/>
      <c r="R153" s="224"/>
      <c r="S153" s="224"/>
      <c r="T153" s="224"/>
      <c r="U153" s="10"/>
      <c r="AB153" s="4"/>
    </row>
    <row r="154" spans="1:28" s="3" customFormat="1" ht="16.5" thickBot="1">
      <c r="A154" s="10"/>
      <c r="B154" s="449" t="s">
        <v>276</v>
      </c>
      <c r="C154" s="450"/>
      <c r="D154" s="451"/>
      <c r="F154" s="462">
        <f>SUM(+ROUND(F85,0)+ROUND(F103,0)+ROUND(F122,0)+ROUND(F129,0)+ROUND(F131,0)+ROUND(F132,0))-ROUND(F133,0)</f>
        <v>0</v>
      </c>
      <c r="G154" s="463">
        <f>SUM(+ROUND(G85,0)+ROUND(G103,0)+ROUND(G122,0)+ROUND(G129,0)+ROUND(G131,0)+ROUND(G132,0))-ROUND(G133,0)</f>
        <v>0</v>
      </c>
      <c r="I154" s="458">
        <f>SUM(+ROUND(I85,0)+ROUND(I103,0)+ROUND(I122,0)+ROUND(I129,0)+ROUND(I131,0)+ROUND(I132,0))-ROUND(I133,0)</f>
        <v>0</v>
      </c>
      <c r="J154" s="459">
        <f>SUM(+ROUND(J85,0)+ROUND(J103,0)+ROUND(J122,0)+ROUND(J129,0)+ROUND(J131,0)+ROUND(J132,0))-ROUND(J133,0)</f>
        <v>0</v>
      </c>
      <c r="K154" s="103"/>
      <c r="L154" s="454">
        <f>SUM(+ROUND(L85,0)+ROUND(L103,0)+ROUND(L122,0)+ROUND(L129,0)+ROUND(L131,0)+ROUND(L132,0))-ROUND(L133,0)</f>
        <v>0</v>
      </c>
      <c r="M154" s="455">
        <f>SUM(+ROUND(M85,0)+ROUND(M103,0)+ROUND(M122,0)+ROUND(M129,0)+ROUND(M131,0)+ROUND(M132,0))-ROUND(M133,0)</f>
        <v>0</v>
      </c>
      <c r="N154" s="104"/>
      <c r="O154" s="374">
        <f>SUM(+ROUND(O85,0)+ROUND(O103,0)+ROUND(O122,0)+ROUND(O129,0)+ROUND(O131,0)+ROUND(O132,0))-ROUND(O133,0)</f>
        <v>0</v>
      </c>
      <c r="P154" s="376">
        <f>SUM(+ROUND(P85,0)+ROUND(P103,0)+ROUND(P122,0)+ROUND(P129,0)+ROUND(P131,0)+ROUND(P132,0))-ROUND(P133,0)</f>
        <v>0</v>
      </c>
      <c r="Q154" s="10"/>
      <c r="R154" s="224"/>
      <c r="S154" s="224"/>
      <c r="T154" s="224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4"/>
      <c r="S155" s="224"/>
      <c r="T155" s="224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4"/>
      <c r="S156" s="224"/>
      <c r="T156" s="224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4"/>
      <c r="S157" s="224"/>
      <c r="T157" s="224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4"/>
      <c r="S158" s="224"/>
      <c r="T158" s="224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20" t="s">
        <v>314</v>
      </c>
      <c r="G159" s="521" t="s">
        <v>314</v>
      </c>
      <c r="I159" s="523" t="s">
        <v>311</v>
      </c>
      <c r="J159" s="525" t="s">
        <v>311</v>
      </c>
      <c r="K159" s="11"/>
      <c r="L159" s="526" t="s">
        <v>312</v>
      </c>
      <c r="M159" s="527" t="s">
        <v>312</v>
      </c>
      <c r="N159" s="11"/>
      <c r="O159" s="538" t="s">
        <v>313</v>
      </c>
      <c r="P159" s="539" t="s">
        <v>313</v>
      </c>
      <c r="Q159" s="10"/>
      <c r="R159" s="224"/>
      <c r="S159" s="224"/>
      <c r="T159" s="224"/>
      <c r="U159" s="10"/>
      <c r="AB159" s="4"/>
    </row>
    <row r="160" spans="1:28" s="3" customFormat="1" ht="15.75">
      <c r="A160" s="10"/>
      <c r="B160" s="518" t="s">
        <v>319</v>
      </c>
      <c r="C160" s="472"/>
      <c r="D160" s="519"/>
      <c r="F160" s="530">
        <f>+F133+F139</f>
        <v>2017097</v>
      </c>
      <c r="G160" s="531">
        <f>+G133+G139</f>
        <v>1257149</v>
      </c>
      <c r="I160" s="530">
        <f>+I133+I139</f>
        <v>72047</v>
      </c>
      <c r="J160" s="531">
        <f>+J133+J139</f>
        <v>287606</v>
      </c>
      <c r="K160" s="229"/>
      <c r="L160" s="530">
        <f>+L133+L139</f>
        <v>66817</v>
      </c>
      <c r="M160" s="531">
        <f>+M133+M139</f>
        <v>89508</v>
      </c>
      <c r="N160" s="229"/>
      <c r="O160" s="534">
        <f>+ROUND(+F160+I160+L160,0)</f>
        <v>2155961</v>
      </c>
      <c r="P160" s="535">
        <f>+ROUND(+G160+J160+M160,0)</f>
        <v>1634263</v>
      </c>
      <c r="Q160" s="10"/>
      <c r="R160" s="224"/>
      <c r="S160" s="224"/>
      <c r="T160" s="224"/>
      <c r="U160" s="10"/>
      <c r="AB160" s="4"/>
    </row>
    <row r="161" spans="2:28" s="3" customFormat="1" ht="15.75">
      <c r="B161" s="529" t="s">
        <v>315</v>
      </c>
      <c r="C161" s="656">
        <f>+'Cash-Flow-2021-Leva'!P5</f>
        <v>2021</v>
      </c>
      <c r="D161" s="657"/>
      <c r="F161" s="528">
        <v>2017097</v>
      </c>
      <c r="G161" s="528">
        <v>1257149</v>
      </c>
      <c r="I161" s="528">
        <v>72047</v>
      </c>
      <c r="J161" s="602">
        <v>287606</v>
      </c>
      <c r="K161" s="229"/>
      <c r="L161" s="528">
        <v>66817</v>
      </c>
      <c r="M161" s="602">
        <v>89508</v>
      </c>
      <c r="N161" s="229"/>
      <c r="O161" s="536">
        <f>+ROUND(+F161+I161+L161,0)</f>
        <v>2155961</v>
      </c>
      <c r="P161" s="537">
        <f>+ROUND(+G161+J161+M161,0)</f>
        <v>1634263</v>
      </c>
      <c r="Q161" s="10"/>
      <c r="R161" s="224"/>
      <c r="S161" s="224"/>
      <c r="T161" s="224"/>
      <c r="U161" s="10"/>
      <c r="AB161" s="4"/>
    </row>
    <row r="162" spans="2:28" s="3" customFormat="1" ht="15.75" customHeight="1" thickBot="1">
      <c r="B162" s="10"/>
      <c r="C162" s="10"/>
      <c r="D162" s="10"/>
      <c r="F162" s="558" t="str">
        <f>+F11</f>
        <v>31.12.2021 г.</v>
      </c>
      <c r="G162" s="522">
        <f>+G11</f>
        <v>2020</v>
      </c>
      <c r="I162" s="559" t="str">
        <f>+I11</f>
        <v>31.12.2021 г.</v>
      </c>
      <c r="J162" s="524">
        <f>+J11</f>
        <v>2020</v>
      </c>
      <c r="K162" s="11"/>
      <c r="L162" s="560" t="str">
        <f>+L11</f>
        <v>31.12.2021 г.</v>
      </c>
      <c r="M162" s="527">
        <f>+M11</f>
        <v>2020</v>
      </c>
      <c r="N162" s="11"/>
      <c r="O162" s="561" t="str">
        <f>+O11</f>
        <v>31.12.2021 г.</v>
      </c>
      <c r="P162" s="540">
        <f>+P11</f>
        <v>2020</v>
      </c>
      <c r="Q162" s="10"/>
      <c r="R162" s="224"/>
      <c r="S162" s="224"/>
      <c r="T162" s="224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4"/>
      <c r="S163" s="224"/>
      <c r="T163" s="224"/>
      <c r="U163" s="10"/>
      <c r="AB163" s="4"/>
    </row>
    <row r="164" spans="1:27" s="3" customFormat="1" ht="18" customHeight="1">
      <c r="A164" s="10"/>
      <c r="B164" s="532" t="s">
        <v>316</v>
      </c>
      <c r="C164" s="193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468">
        <f>+O160-O161</f>
        <v>0</v>
      </c>
      <c r="P164" s="469">
        <f>+P160-P161</f>
        <v>0</v>
      </c>
      <c r="Q164" s="10"/>
      <c r="R164" s="224"/>
      <c r="S164" s="224"/>
      <c r="T164" s="224"/>
      <c r="U164" s="10"/>
      <c r="AA164" s="4"/>
    </row>
    <row r="165" spans="1:27" s="3" customFormat="1" ht="18" customHeight="1" thickBot="1">
      <c r="A165" s="10"/>
      <c r="B165" s="533" t="s">
        <v>320</v>
      </c>
      <c r="C165" s="189"/>
      <c r="D165" s="120"/>
      <c r="E165" s="10"/>
      <c r="F165" s="329"/>
      <c r="G165" s="117"/>
      <c r="H165" s="10"/>
      <c r="I165" s="329"/>
      <c r="J165" s="117"/>
      <c r="K165" s="10"/>
      <c r="L165" s="329"/>
      <c r="M165" s="117"/>
      <c r="N165" s="10"/>
      <c r="O165" s="470"/>
      <c r="P165" s="471"/>
      <c r="Q165" s="10"/>
      <c r="R165" s="224"/>
      <c r="S165" s="224"/>
      <c r="T165" s="224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4"/>
      <c r="S166" s="224"/>
      <c r="T166" s="224"/>
      <c r="U166" s="10"/>
      <c r="AB166" s="4"/>
    </row>
    <row r="167" spans="1:28" s="3" customFormat="1" ht="15.75">
      <c r="A167" s="10"/>
      <c r="B167" s="449" t="s">
        <v>317</v>
      </c>
      <c r="C167" s="450"/>
      <c r="D167" s="451"/>
      <c r="F167" s="460" t="str">
        <f>+IF(+ROUND(F168,0)=0,"O K","НЕРАВНЕНИЕ!")</f>
        <v>O K</v>
      </c>
      <c r="G167" s="461" t="str">
        <f>+IF(+ROUND(G168,0)=0,"O K","НЕРАВНЕНИЕ!")</f>
        <v>O K</v>
      </c>
      <c r="I167" s="456" t="str">
        <f>+IF(+ROUND(I168,0)=0,"O K","НЕРАВНЕНИЕ!")</f>
        <v>O K</v>
      </c>
      <c r="J167" s="457" t="str">
        <f>+IF(+ROUND(J168,0)=0,"O K","НЕРАВНЕНИЕ!")</f>
        <v>O K</v>
      </c>
      <c r="K167" s="103"/>
      <c r="L167" s="452" t="str">
        <f>+IF(+ROUND(L168,0)=0,"O K","НЕРАВНЕНИЕ!")</f>
        <v>O K</v>
      </c>
      <c r="M167" s="453" t="str">
        <f>+IF(+ROUND(M168,0)=0,"O K","НЕРАВНЕНИЕ!")</f>
        <v>O K</v>
      </c>
      <c r="N167" s="104"/>
      <c r="O167" s="541" t="str">
        <f>+IF(+ROUND(O168,0)=0,"O K","НЕРАВНЕНИЕ!")</f>
        <v>O K</v>
      </c>
      <c r="P167" s="375" t="str">
        <f>+IF(+ROUND(P168,0)=0,"O K","НЕРАВНЕНИЕ!")</f>
        <v>O K</v>
      </c>
      <c r="Q167" s="10"/>
      <c r="R167" s="224"/>
      <c r="S167" s="224"/>
      <c r="T167" s="224"/>
      <c r="U167" s="10"/>
      <c r="AB167" s="4"/>
    </row>
    <row r="168" spans="1:28" s="3" customFormat="1" ht="16.5" thickBot="1">
      <c r="A168" s="10"/>
      <c r="B168" s="449" t="s">
        <v>318</v>
      </c>
      <c r="C168" s="450"/>
      <c r="D168" s="451"/>
      <c r="F168" s="462">
        <f>+F164+F165</f>
        <v>0</v>
      </c>
      <c r="G168" s="463">
        <f>+G164+G165</f>
        <v>0</v>
      </c>
      <c r="I168" s="458">
        <f>+I164+I165</f>
        <v>0</v>
      </c>
      <c r="J168" s="459">
        <f>+J164+J165</f>
        <v>0</v>
      </c>
      <c r="K168" s="103"/>
      <c r="L168" s="454">
        <f>+L164+L165</f>
        <v>0</v>
      </c>
      <c r="M168" s="455">
        <f>+M164+M165</f>
        <v>0</v>
      </c>
      <c r="N168" s="104"/>
      <c r="O168" s="467">
        <f>+O164+O165</f>
        <v>0</v>
      </c>
      <c r="P168" s="376">
        <f>+P164+P165</f>
        <v>0</v>
      </c>
      <c r="Q168" s="10"/>
      <c r="R168" s="224"/>
      <c r="S168" s="224"/>
      <c r="T168" s="224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4"/>
      <c r="S169" s="224"/>
      <c r="T169" s="224"/>
      <c r="U169" s="10"/>
      <c r="AB169" s="4"/>
    </row>
    <row r="170" spans="1:28" s="3" customFormat="1" ht="12.75">
      <c r="A170" s="10"/>
      <c r="B170" s="10"/>
      <c r="C170" s="10"/>
      <c r="D170" s="10"/>
      <c r="F170" s="750">
        <f>+IF(F171&gt;0,"БЮДЖЕТ",0)</f>
        <v>0</v>
      </c>
      <c r="G170" s="750"/>
      <c r="I170" s="750">
        <f>+IF(I171&gt;0,"СЕС",0)</f>
        <v>0</v>
      </c>
      <c r="J170" s="750"/>
      <c r="K170" s="11"/>
      <c r="L170" s="750">
        <f>+IF(L171&gt;0,"ДСД",0)</f>
        <v>0</v>
      </c>
      <c r="M170" s="750"/>
      <c r="N170" s="11"/>
      <c r="O170" s="750">
        <f>+IF(O171&gt;0,"Общо (Б-т + СЕС + ДСД)",0)</f>
        <v>0</v>
      </c>
      <c r="P170" s="750"/>
      <c r="Q170" s="10"/>
      <c r="R170" s="224"/>
      <c r="S170" s="224"/>
      <c r="T170" s="224"/>
      <c r="U170" s="10"/>
      <c r="AB170" s="4"/>
    </row>
    <row r="171" spans="1:28" s="3" customFormat="1" ht="12.75">
      <c r="A171" s="10"/>
      <c r="B171" s="10"/>
      <c r="C171" s="10"/>
      <c r="D171" s="10"/>
      <c r="F171" s="750">
        <f>+COUNTIF(F168:G168,"&lt;&gt;0")</f>
        <v>0</v>
      </c>
      <c r="G171" s="750"/>
      <c r="I171" s="750">
        <f>+COUNTIF(I168:J168,"&lt;&gt;0")</f>
        <v>0</v>
      </c>
      <c r="J171" s="750"/>
      <c r="K171" s="11"/>
      <c r="L171" s="750">
        <f>+COUNTIF(L168:M168,"&lt;&gt;0")</f>
        <v>0</v>
      </c>
      <c r="M171" s="750"/>
      <c r="N171" s="11"/>
      <c r="O171" s="750">
        <f>+COUNTIF(O168:P168,"&lt;&gt;0")</f>
        <v>0</v>
      </c>
      <c r="P171" s="750"/>
      <c r="Q171" s="10"/>
      <c r="R171" s="224"/>
      <c r="S171" s="224"/>
      <c r="T171" s="224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4"/>
      <c r="S172" s="224"/>
      <c r="T172" s="224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49">
        <f>+IF(O174&gt;0,"ВСИЧКО: Б-т + СЕС + ДСД + Общо",0)</f>
        <v>0</v>
      </c>
      <c r="P173" s="749"/>
      <c r="Q173" s="10"/>
      <c r="R173" s="224"/>
      <c r="S173" s="224"/>
      <c r="T173" s="224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49">
        <f>+SUM(F171:P171)</f>
        <v>0</v>
      </c>
      <c r="P174" s="749"/>
      <c r="Q174" s="10"/>
      <c r="R174" s="224"/>
      <c r="S174" s="224"/>
      <c r="T174" s="224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4"/>
      <c r="S175" s="224"/>
      <c r="T175" s="224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4"/>
      <c r="S176" s="224"/>
      <c r="T176" s="224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4"/>
      <c r="S177" s="224"/>
      <c r="T177" s="224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4"/>
      <c r="S178" s="224"/>
      <c r="T178" s="224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4"/>
      <c r="S179" s="224"/>
      <c r="T179" s="224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4"/>
      <c r="S180" s="224"/>
      <c r="T180" s="224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4"/>
      <c r="S181" s="224"/>
      <c r="T181" s="224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4"/>
      <c r="S182" s="224"/>
      <c r="T182" s="224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4"/>
      <c r="S183" s="224"/>
      <c r="T183" s="224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4"/>
      <c r="S184" s="224"/>
      <c r="T184" s="224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4"/>
      <c r="S185" s="224"/>
      <c r="T185" s="224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4"/>
      <c r="S186" s="224"/>
      <c r="T186" s="224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4"/>
      <c r="S187" s="224"/>
      <c r="T187" s="224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4"/>
      <c r="S188" s="224"/>
      <c r="T188" s="224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4"/>
      <c r="S189" s="224"/>
      <c r="T189" s="224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4"/>
      <c r="S190" s="224"/>
      <c r="T190" s="224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4"/>
      <c r="S191" s="224"/>
      <c r="T191" s="224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4"/>
      <c r="S192" s="224"/>
      <c r="T192" s="224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4"/>
      <c r="S193" s="224"/>
      <c r="T193" s="224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4"/>
      <c r="S194" s="224"/>
      <c r="T194" s="224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4"/>
      <c r="S195" s="224"/>
      <c r="T195" s="224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4"/>
      <c r="S196" s="224"/>
      <c r="T196" s="224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6"/>
      <c r="S197" s="226"/>
      <c r="T197" s="226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6"/>
      <c r="S198" s="226"/>
      <c r="T198" s="226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6"/>
      <c r="S199" s="226"/>
      <c r="T199" s="226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6"/>
      <c r="S200" s="226"/>
      <c r="T200" s="226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6"/>
      <c r="S201" s="226"/>
      <c r="T201" s="226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6"/>
      <c r="S202" s="226"/>
      <c r="T202" s="226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6"/>
      <c r="S203" s="226"/>
      <c r="T203" s="226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6"/>
      <c r="S204" s="226"/>
      <c r="T204" s="226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6"/>
      <c r="S205" s="226"/>
      <c r="T205" s="226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6"/>
      <c r="S206" s="226"/>
      <c r="T206" s="226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6"/>
      <c r="S207" s="226"/>
      <c r="T207" s="226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6"/>
      <c r="S208" s="226"/>
      <c r="T208" s="226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6"/>
      <c r="S209" s="226"/>
      <c r="T209" s="226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6"/>
      <c r="S210" s="226"/>
      <c r="T210" s="226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6"/>
      <c r="S211" s="226"/>
      <c r="T211" s="226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6"/>
      <c r="S212" s="226"/>
      <c r="T212" s="226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6"/>
      <c r="S213" s="226"/>
      <c r="T213" s="226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6"/>
      <c r="S214" s="226"/>
      <c r="T214" s="226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6"/>
      <c r="S215" s="226"/>
      <c r="T215" s="226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6"/>
      <c r="S216" s="226"/>
      <c r="T216" s="226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6"/>
      <c r="S217" s="226"/>
      <c r="T217" s="226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6"/>
      <c r="S218" s="226"/>
      <c r="T218" s="226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6"/>
      <c r="S219" s="226"/>
      <c r="T219" s="226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6"/>
      <c r="S220" s="226"/>
      <c r="T220" s="226"/>
      <c r="U220" s="10"/>
      <c r="AB220" s="4"/>
    </row>
  </sheetData>
  <sheetProtection password="889B" sheet="1"/>
  <mergeCells count="122">
    <mergeCell ref="I170:J170"/>
    <mergeCell ref="F170:G170"/>
    <mergeCell ref="F171:G171"/>
    <mergeCell ref="I171:J171"/>
    <mergeCell ref="O173:P173"/>
    <mergeCell ref="O174:P174"/>
    <mergeCell ref="O170:P170"/>
    <mergeCell ref="L170:M170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8:T118"/>
    <mergeCell ref="R119:T119"/>
    <mergeCell ref="R106:T106"/>
    <mergeCell ref="R107:T107"/>
    <mergeCell ref="R108:T108"/>
    <mergeCell ref="R110:T110"/>
    <mergeCell ref="R111:T111"/>
    <mergeCell ref="R103:T103"/>
    <mergeCell ref="R114:T114"/>
    <mergeCell ref="R115:T115"/>
    <mergeCell ref="R116:T116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90:T90"/>
    <mergeCell ref="R91:T91"/>
    <mergeCell ref="R93:T93"/>
    <mergeCell ref="R94:T94"/>
    <mergeCell ref="R81:T81"/>
    <mergeCell ref="R82:T82"/>
    <mergeCell ref="R83:T83"/>
    <mergeCell ref="R89:T89"/>
    <mergeCell ref="R75:T75"/>
    <mergeCell ref="R76:T76"/>
    <mergeCell ref="R77:T77"/>
    <mergeCell ref="R79:T79"/>
    <mergeCell ref="R69:T69"/>
    <mergeCell ref="R71:T71"/>
    <mergeCell ref="R72:T72"/>
    <mergeCell ref="R73:T73"/>
    <mergeCell ref="R63:T63"/>
    <mergeCell ref="R65:T65"/>
    <mergeCell ref="R67:T67"/>
    <mergeCell ref="R68:T68"/>
    <mergeCell ref="R58:T58"/>
    <mergeCell ref="R60:T60"/>
    <mergeCell ref="R61:T61"/>
    <mergeCell ref="R62:T62"/>
    <mergeCell ref="R54:T54"/>
    <mergeCell ref="R55:T55"/>
    <mergeCell ref="R56:T56"/>
    <mergeCell ref="R57:T57"/>
    <mergeCell ref="R47:T47"/>
    <mergeCell ref="R48:T48"/>
    <mergeCell ref="R50:T50"/>
    <mergeCell ref="R53:T53"/>
    <mergeCell ref="R42:T42"/>
    <mergeCell ref="R44:T44"/>
    <mergeCell ref="R45:T45"/>
    <mergeCell ref="R46:T46"/>
    <mergeCell ref="R37:T37"/>
    <mergeCell ref="R38:T38"/>
    <mergeCell ref="R39:T39"/>
    <mergeCell ref="R40:T40"/>
    <mergeCell ref="R27:T27"/>
    <mergeCell ref="R28:T28"/>
    <mergeCell ref="R29:T29"/>
    <mergeCell ref="R30:T30"/>
    <mergeCell ref="B84:D84"/>
    <mergeCell ref="B135:D135"/>
    <mergeCell ref="R10:T10"/>
    <mergeCell ref="R11:T11"/>
    <mergeCell ref="R15:T15"/>
    <mergeCell ref="R16:T16"/>
    <mergeCell ref="R18:T18"/>
    <mergeCell ref="R19:T19"/>
    <mergeCell ref="R20:T20"/>
    <mergeCell ref="R21:T21"/>
    <mergeCell ref="B1:F1"/>
    <mergeCell ref="D8:L8"/>
    <mergeCell ref="B3:F3"/>
    <mergeCell ref="B2:F2"/>
    <mergeCell ref="D6:L6"/>
    <mergeCell ref="D5:L5"/>
    <mergeCell ref="I1:J1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R8:T8"/>
    <mergeCell ref="R6:T6"/>
    <mergeCell ref="M148:P148"/>
    <mergeCell ref="F148:I148"/>
    <mergeCell ref="H3:K3"/>
    <mergeCell ref="R5:T5"/>
    <mergeCell ref="M3:P3"/>
    <mergeCell ref="R22:T22"/>
    <mergeCell ref="R17:T17"/>
    <mergeCell ref="R23:T23"/>
    <mergeCell ref="R24:T24"/>
    <mergeCell ref="R25:T25"/>
  </mergeCells>
  <conditionalFormatting sqref="B135 B144:E146 B143:D143">
    <cfRule type="cellIs" priority="284" dxfId="6" operator="notEqual" stopIfTrue="1">
      <formula>0</formula>
    </cfRule>
    <cfRule type="cellIs" priority="200" dxfId="69" operator="equal">
      <formula>0</formula>
    </cfRule>
  </conditionalFormatting>
  <conditionalFormatting sqref="F150:G151">
    <cfRule type="cellIs" priority="212" dxfId="2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2" operator="equal" stopIfTrue="1">
      <formula>"НЕРАВНЕНИЕ!"</formula>
    </cfRule>
  </conditionalFormatting>
  <conditionalFormatting sqref="L150:L151 N150:N151">
    <cfRule type="cellIs" priority="210" dxfId="2" operator="equal" stopIfTrue="1">
      <formula>"НЕРАВНЕНИЕ!"</formula>
    </cfRule>
  </conditionalFormatting>
  <conditionalFormatting sqref="F153:G154">
    <cfRule type="cellIs" priority="208" dxfId="2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2" operator="equal" stopIfTrue="1">
      <formula>"НЕРАВНЕНИЕ !"</formula>
    </cfRule>
  </conditionalFormatting>
  <conditionalFormatting sqref="L153:L154 N153:N154">
    <cfRule type="cellIs" priority="206" dxfId="2" operator="equal" stopIfTrue="1">
      <formula>"НЕРАВНЕНИЕ !"</formula>
    </cfRule>
  </conditionalFormatting>
  <conditionalFormatting sqref="L153:L154 O153:O154 F153:G154 I153:J154">
    <cfRule type="cellIs" priority="205" dxfId="2" operator="notEqual">
      <formula>0</formula>
    </cfRule>
  </conditionalFormatting>
  <conditionalFormatting sqref="M150:M151">
    <cfRule type="cellIs" priority="175" dxfId="2" operator="equal" stopIfTrue="1">
      <formula>"НЕРАВНЕНИЕ!"</formula>
    </cfRule>
  </conditionalFormatting>
  <conditionalFormatting sqref="M153:M154">
    <cfRule type="cellIs" priority="174" dxfId="2" operator="equal" stopIfTrue="1">
      <formula>"НЕРАВНЕНИЕ !"</formula>
    </cfRule>
  </conditionalFormatting>
  <conditionalFormatting sqref="M153:M154">
    <cfRule type="cellIs" priority="173" dxfId="2" operator="notEqual">
      <formula>0</formula>
    </cfRule>
  </conditionalFormatting>
  <conditionalFormatting sqref="P150:P151">
    <cfRule type="cellIs" priority="171" dxfId="2" operator="equal" stopIfTrue="1">
      <formula>"НЕРАВНЕНИЕ!"</formula>
    </cfRule>
  </conditionalFormatting>
  <conditionalFormatting sqref="P153:P154">
    <cfRule type="cellIs" priority="170" dxfId="2" operator="equal" stopIfTrue="1">
      <formula>"НЕРАВНЕНИЕ !"</formula>
    </cfRule>
  </conditionalFormatting>
  <conditionalFormatting sqref="P153:P154">
    <cfRule type="cellIs" priority="169" dxfId="2" operator="notEqual">
      <formula>0</formula>
    </cfRule>
  </conditionalFormatting>
  <conditionalFormatting sqref="B1 P1">
    <cfRule type="cellIs" priority="168" dxfId="22" operator="equal" stopIfTrue="1">
      <formula>0</formula>
    </cfRule>
  </conditionalFormatting>
  <conditionalFormatting sqref="B3">
    <cfRule type="cellIs" priority="165" dxfId="22" operator="equal" stopIfTrue="1">
      <formula>0</formula>
    </cfRule>
  </conditionalFormatting>
  <conditionalFormatting sqref="G2:H2">
    <cfRule type="cellIs" priority="163" dxfId="2" operator="equal">
      <formula>"отчетено НЕРАВНЕНИЕ в таблица 'Status'!"</formula>
    </cfRule>
    <cfRule type="cellIs" priority="164" dxfId="26" operator="equal">
      <formula>0</formula>
    </cfRule>
  </conditionalFormatting>
  <conditionalFormatting sqref="J2">
    <cfRule type="cellIs" priority="162" dxfId="2" operator="notEqual">
      <formula>0</formula>
    </cfRule>
  </conditionalFormatting>
  <conditionalFormatting sqref="M2:N2">
    <cfRule type="cellIs" priority="161" dxfId="2" operator="notEqual">
      <formula>0</formula>
    </cfRule>
  </conditionalFormatting>
  <conditionalFormatting sqref="H1">
    <cfRule type="cellIs" priority="159" dxfId="2" operator="equal">
      <formula>"отчетено НЕРАВНЕНИЕ в таблица 'Status'!"</formula>
    </cfRule>
    <cfRule type="cellIs" priority="160" dxfId="26" operator="equal">
      <formula>0</formula>
    </cfRule>
  </conditionalFormatting>
  <conditionalFormatting sqref="K1">
    <cfRule type="cellIs" priority="158" dxfId="2" operator="notEqual">
      <formula>0</formula>
    </cfRule>
  </conditionalFormatting>
  <conditionalFormatting sqref="M1">
    <cfRule type="cellIs" priority="157" dxfId="22" operator="equal" stopIfTrue="1">
      <formula>0</formula>
    </cfRule>
  </conditionalFormatting>
  <conditionalFormatting sqref="N1">
    <cfRule type="cellIs" priority="156" dxfId="2" operator="notEqual">
      <formula>0</formula>
    </cfRule>
  </conditionalFormatting>
  <conditionalFormatting sqref="B84">
    <cfRule type="cellIs" priority="138" dxfId="6" operator="notEqual" stopIfTrue="1">
      <formula>0</formula>
    </cfRule>
    <cfRule type="cellIs" priority="137" dxfId="0" operator="equal">
      <formula>0</formula>
    </cfRule>
  </conditionalFormatting>
  <conditionalFormatting sqref="B127 R127">
    <cfRule type="expression" priority="136" dxfId="16" stopIfTrue="1">
      <formula>$M$1=9900</formula>
    </cfRule>
  </conditionalFormatting>
  <conditionalFormatting sqref="F145">
    <cfRule type="cellIs" priority="135" dxfId="2" operator="notEqual" stopIfTrue="1">
      <formula>0</formula>
    </cfRule>
  </conditionalFormatting>
  <conditionalFormatting sqref="G145">
    <cfRule type="cellIs" priority="134" dxfId="2" operator="notEqual" stopIfTrue="1">
      <formula>0</formula>
    </cfRule>
  </conditionalFormatting>
  <conditionalFormatting sqref="G145">
    <cfRule type="cellIs" priority="133" dxfId="2" operator="notEqual" stopIfTrue="1">
      <formula>0</formula>
    </cfRule>
  </conditionalFormatting>
  <conditionalFormatting sqref="G145">
    <cfRule type="cellIs" priority="132" dxfId="2" operator="notEqual" stopIfTrue="1">
      <formula>0</formula>
    </cfRule>
  </conditionalFormatting>
  <conditionalFormatting sqref="B5:C5">
    <cfRule type="cellIs" priority="27" dxfId="69" operator="equal" stopIfTrue="1">
      <formula>0</formula>
    </cfRule>
  </conditionalFormatting>
  <conditionalFormatting sqref="F168:G168">
    <cfRule type="cellIs" priority="21" dxfId="2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2" operator="notEqual">
      <formula>0</formula>
    </cfRule>
  </conditionalFormatting>
  <conditionalFormatting sqref="F164">
    <cfRule type="cellIs" priority="26" dxfId="26" operator="equal">
      <formula>0</formula>
    </cfRule>
  </conditionalFormatting>
  <conditionalFormatting sqref="G164">
    <cfRule type="cellIs" priority="25" dxfId="26" operator="equal">
      <formula>0</formula>
    </cfRule>
  </conditionalFormatting>
  <conditionalFormatting sqref="O164">
    <cfRule type="cellIs" priority="24" dxfId="26" operator="equal">
      <formula>0</formula>
    </cfRule>
  </conditionalFormatting>
  <conditionalFormatting sqref="P164">
    <cfRule type="cellIs" priority="23" dxfId="26" operator="equal">
      <formula>0</formula>
    </cfRule>
  </conditionalFormatting>
  <conditionalFormatting sqref="O168 I168:J168">
    <cfRule type="cellIs" priority="20" dxfId="2" operator="equal" stopIfTrue="1">
      <formula>"НЕРАВНЕНИЕ !"</formula>
    </cfRule>
  </conditionalFormatting>
  <conditionalFormatting sqref="L168 N168">
    <cfRule type="cellIs" priority="19" dxfId="2" operator="equal" stopIfTrue="1">
      <formula>"НЕРАВНЕНИЕ !"</formula>
    </cfRule>
  </conditionalFormatting>
  <conditionalFormatting sqref="L168 O168 F168:G168 I168:J168">
    <cfRule type="cellIs" priority="18" dxfId="2" operator="notEqual">
      <formula>0</formula>
    </cfRule>
  </conditionalFormatting>
  <conditionalFormatting sqref="M168">
    <cfRule type="cellIs" priority="17" dxfId="2" operator="equal" stopIfTrue="1">
      <formula>"НЕРАВНЕНИЕ !"</formula>
    </cfRule>
  </conditionalFormatting>
  <conditionalFormatting sqref="M168">
    <cfRule type="cellIs" priority="16" dxfId="2" operator="notEqual">
      <formula>0</formula>
    </cfRule>
  </conditionalFormatting>
  <conditionalFormatting sqref="P168">
    <cfRule type="cellIs" priority="15" dxfId="2" operator="equal" stopIfTrue="1">
      <formula>"НЕРАВНЕНИЕ !"</formula>
    </cfRule>
  </conditionalFormatting>
  <conditionalFormatting sqref="I164">
    <cfRule type="cellIs" priority="13" dxfId="26" operator="equal">
      <formula>0</formula>
    </cfRule>
  </conditionalFormatting>
  <conditionalFormatting sqref="J164 J161">
    <cfRule type="cellIs" priority="12" dxfId="26" operator="equal">
      <formula>0</formula>
    </cfRule>
  </conditionalFormatting>
  <conditionalFormatting sqref="L164">
    <cfRule type="cellIs" priority="11" dxfId="26" operator="equal">
      <formula>0</formula>
    </cfRule>
  </conditionalFormatting>
  <conditionalFormatting sqref="M164 M161">
    <cfRule type="cellIs" priority="10" dxfId="26" operator="equal">
      <formula>0</formula>
    </cfRule>
  </conditionalFormatting>
  <conditionalFormatting sqref="F167:G167">
    <cfRule type="cellIs" priority="8" dxfId="2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2" operator="equal" stopIfTrue="1">
      <formula>"НЕРАВНЕНИЕ!"</formula>
    </cfRule>
  </conditionalFormatting>
  <conditionalFormatting sqref="L167 N167">
    <cfRule type="cellIs" priority="6" dxfId="2" operator="equal" stopIfTrue="1">
      <formula>"НЕРАВНЕНИЕ!"</formula>
    </cfRule>
  </conditionalFormatting>
  <conditionalFormatting sqref="M167">
    <cfRule type="cellIs" priority="5" dxfId="2" operator="equal" stopIfTrue="1">
      <formula>"НЕРАВНЕНИЕ!"</formula>
    </cfRule>
  </conditionalFormatting>
  <conditionalFormatting sqref="P167">
    <cfRule type="cellIs" priority="4" dxfId="2" operator="equal" stopIfTrue="1">
      <formula>"НЕРАВНЕНИЕ!"</formula>
    </cfRule>
  </conditionalFormatting>
  <conditionalFormatting sqref="O170:P171 L170:M171 I170:J171 F170:G171">
    <cfRule type="cellIs" priority="3" dxfId="70" operator="equal" stopIfTrue="1">
      <formula>0</formula>
    </cfRule>
  </conditionalFormatting>
  <conditionalFormatting sqref="O173:P174">
    <cfRule type="cellIs" priority="2" dxfId="70" operator="equal" stopIfTrue="1">
      <formula>0</formula>
    </cfRule>
  </conditionalFormatting>
  <conditionalFormatting sqref="B6:C6">
    <cfRule type="cellIs" priority="1" dxfId="69" operator="equal" stopIfTrue="1">
      <formula>0</formula>
    </cfRule>
  </conditionalFormatting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S1:T1">
    <cfRule type="cellIs" priority="139" dxfId="142" operator="between" stopIfTrue="1">
      <formula>1000000000000</formula>
      <formula>9999999999999990</formula>
    </cfRule>
    <cfRule type="cellIs" priority="140" dxfId="143" operator="between" stopIfTrue="1">
      <formula>10000000000</formula>
      <formula>999999999999</formula>
    </cfRule>
    <cfRule type="cellIs" priority="141" dxfId="144" operator="between" stopIfTrue="1">
      <formula>1000000</formula>
      <formula>99999999</formula>
    </cfRule>
    <cfRule type="cellIs" priority="142" dxfId="145" operator="between" stopIfTrue="1">
      <formula>100</formula>
      <formula>9999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 alignWithMargins="0"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64 K155:L155 K30:L36 K149:L149 K97:L111 L130 L119:L126 K25 K62:L63 K151:L152 K150 N151:O152 N150 L134 K113:K126 L113:L117 K130:K131 K133:K134 K65:K83 L65:L81 L8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I14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8" sqref="F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7" customWidth="1"/>
    <col min="19" max="20" width="12.7109375" style="227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395" customFormat="1" ht="16.5" customHeight="1">
      <c r="A1" s="6"/>
      <c r="B1" s="751" t="str">
        <f>+'Cash-Flow-2021-Leva'!B1:F1</f>
        <v>ОБЩИНА РОМАН, ОБЛАСТ ВРАЦА, БУЛ. "ХРИСТО БОТЕВ" № 132-136" гр. РОМАН</v>
      </c>
      <c r="C1" s="752"/>
      <c r="D1" s="752"/>
      <c r="E1" s="752"/>
      <c r="F1" s="753"/>
      <c r="G1" s="408" t="s">
        <v>244</v>
      </c>
      <c r="H1" s="124"/>
      <c r="I1" s="754">
        <f>+'Cash-Flow-2021-Leva'!I1:J1</f>
        <v>193460</v>
      </c>
      <c r="J1" s="755"/>
      <c r="K1" s="409"/>
      <c r="L1" s="410" t="s">
        <v>245</v>
      </c>
      <c r="M1" s="411">
        <f>+'Cash-Flow-2021-Leva'!M1</f>
        <v>5610</v>
      </c>
      <c r="N1" s="409"/>
      <c r="O1" s="410" t="s">
        <v>239</v>
      </c>
      <c r="P1" s="421" t="str">
        <f>+'Cash-Flow-2021-Leva'!P1</f>
        <v>09123/20-64;</v>
      </c>
      <c r="Q1" s="414"/>
      <c r="R1" s="418" t="s">
        <v>233</v>
      </c>
      <c r="S1" s="756">
        <f>+'Cash-Flow-2021-Leva'!$S$1</f>
        <v>0</v>
      </c>
      <c r="T1" s="757"/>
      <c r="U1" s="41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395" customFormat="1" ht="14.25" customHeight="1">
      <c r="A2" s="6"/>
      <c r="B2" s="758" t="s">
        <v>249</v>
      </c>
      <c r="C2" s="759"/>
      <c r="D2" s="759"/>
      <c r="E2" s="759"/>
      <c r="F2" s="760"/>
      <c r="G2" s="124"/>
      <c r="H2" s="124"/>
      <c r="I2" s="412"/>
      <c r="J2" s="409"/>
      <c r="K2" s="412"/>
      <c r="L2" s="412"/>
      <c r="M2" s="409"/>
      <c r="N2" s="413"/>
      <c r="O2" s="414"/>
      <c r="P2" s="414"/>
      <c r="Q2" s="414"/>
      <c r="R2" s="414"/>
      <c r="S2" s="414"/>
      <c r="T2" s="414"/>
      <c r="U2" s="41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395" customFormat="1" ht="19.5" customHeight="1">
      <c r="A3" s="6"/>
      <c r="B3" s="766" t="str">
        <f>+'Cash-Flow-2021-Leva'!B3:F3</f>
        <v>[Седалище и адрес]</v>
      </c>
      <c r="C3" s="767"/>
      <c r="D3" s="767"/>
      <c r="E3" s="767"/>
      <c r="F3" s="768"/>
      <c r="G3" s="415" t="s">
        <v>238</v>
      </c>
      <c r="H3" s="769" t="str">
        <f>+'Cash-Flow-2021-Leva'!H3</f>
        <v>www.roman.bg</v>
      </c>
      <c r="I3" s="770"/>
      <c r="J3" s="770"/>
      <c r="K3" s="771"/>
      <c r="L3" s="51" t="s">
        <v>246</v>
      </c>
      <c r="M3" s="772" t="str">
        <f>+'Cash-Flow-2021-Leva'!M3:P3</f>
        <v>roman@roman.bg</v>
      </c>
      <c r="N3" s="773"/>
      <c r="O3" s="773"/>
      <c r="P3" s="774"/>
      <c r="Q3" s="414"/>
      <c r="R3" s="414"/>
      <c r="S3" s="414"/>
      <c r="T3" s="414"/>
      <c r="U3" s="41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8"/>
      <c r="S4" s="288"/>
      <c r="T4" s="288"/>
      <c r="U4" s="6"/>
    </row>
    <row r="5" spans="1:21" s="12" customFormat="1" ht="18.75" customHeight="1">
      <c r="A5" s="6"/>
      <c r="B5" s="658">
        <f>+'Cash-Flow-2021-Leva'!B5</f>
        <v>0</v>
      </c>
      <c r="C5" s="658"/>
      <c r="D5" s="778" t="s">
        <v>243</v>
      </c>
      <c r="E5" s="778"/>
      <c r="F5" s="778"/>
      <c r="G5" s="778"/>
      <c r="H5" s="778"/>
      <c r="I5" s="778"/>
      <c r="J5" s="778"/>
      <c r="K5" s="778"/>
      <c r="L5" s="778"/>
      <c r="M5" s="39"/>
      <c r="N5" s="39"/>
      <c r="O5" s="53" t="s">
        <v>17</v>
      </c>
      <c r="P5" s="419">
        <f>+'Cash-Flow-2021-Leva'!P5</f>
        <v>2021</v>
      </c>
      <c r="Q5" s="39"/>
      <c r="R5" s="775" t="s">
        <v>180</v>
      </c>
      <c r="S5" s="775"/>
      <c r="T5" s="775"/>
      <c r="U5" s="6"/>
    </row>
    <row r="6" spans="1:28" s="3" customFormat="1" ht="17.25" customHeight="1">
      <c r="A6" s="6"/>
      <c r="B6" s="779">
        <f>+'Cash-Flow-2021-Leva'!B6</f>
        <v>0</v>
      </c>
      <c r="C6" s="779"/>
      <c r="D6" s="778" t="s">
        <v>242</v>
      </c>
      <c r="E6" s="778"/>
      <c r="F6" s="778"/>
      <c r="G6" s="778"/>
      <c r="H6" s="778"/>
      <c r="I6" s="778"/>
      <c r="J6" s="778"/>
      <c r="K6" s="778"/>
      <c r="L6" s="778"/>
      <c r="M6" s="42"/>
      <c r="N6" s="5"/>
      <c r="O6" s="6"/>
      <c r="P6" s="6"/>
      <c r="Q6" s="1"/>
      <c r="R6" s="761">
        <f>+P4</f>
        <v>0</v>
      </c>
      <c r="S6" s="761"/>
      <c r="T6" s="76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1"/>
      <c r="S7" s="221"/>
      <c r="T7" s="221"/>
      <c r="U7" s="6"/>
    </row>
    <row r="8" spans="1:28" s="3" customFormat="1" ht="17.25" customHeight="1">
      <c r="A8" s="6"/>
      <c r="B8" s="52"/>
      <c r="C8" s="52" t="s">
        <v>241</v>
      </c>
      <c r="D8" s="762" t="str">
        <f>+B1</f>
        <v>ОБЩИНА РОМАН, ОБЛАСТ ВРАЦА, БУЛ. "ХРИСТО БОТЕВ" № 132-136" гр. РОМАН</v>
      </c>
      <c r="E8" s="762"/>
      <c r="F8" s="762"/>
      <c r="G8" s="762"/>
      <c r="H8" s="762"/>
      <c r="I8" s="762"/>
      <c r="J8" s="762"/>
      <c r="K8" s="762"/>
      <c r="L8" s="762"/>
      <c r="M8" s="416" t="s">
        <v>247</v>
      </c>
      <c r="N8" s="5"/>
      <c r="O8" s="562" t="str">
        <f>+'Cash-Flow-2021-Leva'!O8</f>
        <v>31.12.2021 г.</v>
      </c>
      <c r="P8" s="417" t="s">
        <v>8</v>
      </c>
      <c r="Q8" s="1"/>
      <c r="R8" s="763">
        <f>+P5</f>
        <v>2021</v>
      </c>
      <c r="S8" s="764"/>
      <c r="T8" s="76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27"/>
      <c r="S9" s="327"/>
      <c r="T9" s="327"/>
      <c r="U9" s="32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1"/>
      <c r="C10" s="132"/>
      <c r="D10" s="133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06" t="s">
        <v>42</v>
      </c>
      <c r="M10" s="332" t="str">
        <f>+'Cash-Flow-2021-Leva'!M10</f>
        <v>Сметки за чуж-ди средства - ОТЧЕТ                </v>
      </c>
      <c r="N10" s="432"/>
      <c r="O10" s="435" t="s">
        <v>43</v>
      </c>
      <c r="P10" s="335" t="str">
        <f>+'Cash-Flow-2021-Leva'!P10</f>
        <v>ОБЩО КАСОВ ОТЧЕТ  </v>
      </c>
      <c r="Q10" s="381"/>
      <c r="R10" s="224"/>
      <c r="S10" s="224"/>
      <c r="T10" s="224"/>
      <c r="U10" s="224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6" t="s">
        <v>127</v>
      </c>
      <c r="C11" s="134"/>
      <c r="D11" s="135"/>
      <c r="E11" s="5"/>
      <c r="F11" s="553" t="str">
        <f>+'Cash-Flow-2021-Leva'!F11</f>
        <v>31.12.2021 г.</v>
      </c>
      <c r="G11" s="367">
        <f>+'Cash-Flow-2021-Leva'!G11</f>
        <v>2020</v>
      </c>
      <c r="H11" s="5"/>
      <c r="I11" s="554" t="str">
        <f>+O8</f>
        <v>31.12.2021 г.</v>
      </c>
      <c r="J11" s="368">
        <f>+'Cash-Flow-2021-Leva'!J11</f>
        <v>2020</v>
      </c>
      <c r="K11" s="5"/>
      <c r="L11" s="555" t="str">
        <f>+O8</f>
        <v>31.12.2021 г.</v>
      </c>
      <c r="M11" s="369">
        <f>+'Cash-Flow-2021-Leva'!M11</f>
        <v>2020</v>
      </c>
      <c r="N11" s="432"/>
      <c r="O11" s="556" t="str">
        <f>+O8</f>
        <v>31.12.2021 г.</v>
      </c>
      <c r="P11" s="370">
        <f>+'Cash-Flow-2021-Leva'!P11</f>
        <v>2020</v>
      </c>
      <c r="Q11" s="382"/>
      <c r="R11" s="224"/>
      <c r="S11" s="224"/>
      <c r="T11" s="224"/>
      <c r="U11" s="224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28" t="s">
        <v>128</v>
      </c>
      <c r="C12" s="429"/>
      <c r="D12" s="430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32"/>
      <c r="O12" s="336" t="str">
        <f>+'Cash-Flow-2021-Leva'!O12</f>
        <v>(7)=(1)+(3)+(5)</v>
      </c>
      <c r="P12" s="337" t="str">
        <f>+'Cash-Flow-2021-Leva'!P12</f>
        <v>(8)=(2)+(4)+(6)</v>
      </c>
      <c r="Q12" s="6"/>
      <c r="R12" s="224"/>
      <c r="S12" s="224"/>
      <c r="T12" s="224"/>
      <c r="U12" s="224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6" t="s">
        <v>48</v>
      </c>
      <c r="C13" s="137"/>
      <c r="D13" s="138"/>
      <c r="E13" s="269"/>
      <c r="F13" s="228"/>
      <c r="G13" s="228"/>
      <c r="H13" s="269"/>
      <c r="I13" s="228"/>
      <c r="J13" s="228"/>
      <c r="K13" s="269"/>
      <c r="L13" s="228"/>
      <c r="M13" s="228"/>
      <c r="N13" s="433"/>
      <c r="O13" s="338"/>
      <c r="P13" s="339"/>
      <c r="Q13" s="50"/>
      <c r="R13" s="224"/>
      <c r="S13" s="224"/>
      <c r="T13" s="224"/>
      <c r="U13" s="224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8" t="s">
        <v>69</v>
      </c>
      <c r="C14" s="124"/>
      <c r="D14" s="127"/>
      <c r="E14" s="269"/>
      <c r="F14" s="230"/>
      <c r="G14" s="230"/>
      <c r="H14" s="269"/>
      <c r="I14" s="230"/>
      <c r="J14" s="230"/>
      <c r="K14" s="269"/>
      <c r="L14" s="230"/>
      <c r="M14" s="230"/>
      <c r="N14" s="433"/>
      <c r="O14" s="340"/>
      <c r="P14" s="341"/>
      <c r="Q14" s="50"/>
      <c r="R14" s="224"/>
      <c r="S14" s="224"/>
      <c r="T14" s="224"/>
      <c r="U14" s="224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199" t="s">
        <v>49</v>
      </c>
      <c r="C15" s="158"/>
      <c r="D15" s="159"/>
      <c r="E15" s="269"/>
      <c r="F15" s="242">
        <f>+'Cash-Flow-2021-Leva'!F15/1000</f>
        <v>314.157</v>
      </c>
      <c r="G15" s="241">
        <f>+'Cash-Flow-2021-Leva'!G15/1000</f>
        <v>211.126</v>
      </c>
      <c r="H15" s="269"/>
      <c r="I15" s="242">
        <f>+'Cash-Flow-2021-Leva'!I15/1000</f>
        <v>0</v>
      </c>
      <c r="J15" s="241">
        <f>+'Cash-Flow-2021-Leva'!J15/1000</f>
        <v>0</v>
      </c>
      <c r="K15" s="269"/>
      <c r="L15" s="242">
        <f>+'Cash-Flow-2021-Leva'!L15/1000</f>
        <v>0</v>
      </c>
      <c r="M15" s="241">
        <f>+'Cash-Flow-2021-Leva'!M15/1000</f>
        <v>0</v>
      </c>
      <c r="N15" s="433"/>
      <c r="O15" s="347">
        <f aca="true" t="shared" si="0" ref="O15:O24">+F15+I15+L15</f>
        <v>314.157</v>
      </c>
      <c r="P15" s="349">
        <f aca="true" t="shared" si="1" ref="P15:P24">+G15+J15+M15</f>
        <v>211.126</v>
      </c>
      <c r="Q15" s="50"/>
      <c r="R15" s="224"/>
      <c r="S15" s="224"/>
      <c r="T15" s="224"/>
      <c r="U15" s="224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00" t="s">
        <v>283</v>
      </c>
      <c r="C16" s="154"/>
      <c r="D16" s="155"/>
      <c r="E16" s="269"/>
      <c r="F16" s="246">
        <f>+'Cash-Flow-2021-Leva'!F16/1000</f>
        <v>383.574</v>
      </c>
      <c r="G16" s="245">
        <f>+'Cash-Flow-2021-Leva'!G16/1000</f>
        <v>288.691</v>
      </c>
      <c r="H16" s="269"/>
      <c r="I16" s="246">
        <f>+'Cash-Flow-2021-Leva'!I16/1000</f>
        <v>0</v>
      </c>
      <c r="J16" s="245">
        <f>+'Cash-Flow-2021-Leva'!J16/1000</f>
        <v>0</v>
      </c>
      <c r="K16" s="269"/>
      <c r="L16" s="246">
        <f>+'Cash-Flow-2021-Leva'!L16/1000</f>
        <v>0</v>
      </c>
      <c r="M16" s="245">
        <f>+'Cash-Flow-2021-Leva'!M16/1000</f>
        <v>0</v>
      </c>
      <c r="N16" s="433"/>
      <c r="O16" s="343">
        <f t="shared" si="0"/>
        <v>383.574</v>
      </c>
      <c r="P16" s="351">
        <f t="shared" si="1"/>
        <v>288.691</v>
      </c>
      <c r="Q16" s="50"/>
      <c r="R16" s="224"/>
      <c r="S16" s="224"/>
      <c r="T16" s="224"/>
      <c r="U16" s="224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5" t="s">
        <v>285</v>
      </c>
      <c r="C17" s="472"/>
      <c r="D17" s="473"/>
      <c r="E17" s="269"/>
      <c r="F17" s="481">
        <f>+'Cash-Flow-2021-Leva'!F17/1000</f>
        <v>0</v>
      </c>
      <c r="G17" s="482">
        <f>+'Cash-Flow-2021-Leva'!G17/1000</f>
        <v>0</v>
      </c>
      <c r="H17" s="269"/>
      <c r="I17" s="481">
        <f>+'Cash-Flow-2021-Leva'!I17/1000</f>
        <v>0</v>
      </c>
      <c r="J17" s="482">
        <f>+'Cash-Flow-2021-Leva'!J17/1000</f>
        <v>0</v>
      </c>
      <c r="K17" s="269"/>
      <c r="L17" s="481">
        <f>+'Cash-Flow-2021-Leva'!L17/1000</f>
        <v>0</v>
      </c>
      <c r="M17" s="482">
        <f>+'Cash-Flow-2021-Leva'!M17/1000</f>
        <v>0</v>
      </c>
      <c r="N17" s="433"/>
      <c r="O17" s="479">
        <f>+F17+I17+L17</f>
        <v>0</v>
      </c>
      <c r="P17" s="480">
        <f>+G17+J17+M17</f>
        <v>0</v>
      </c>
      <c r="Q17" s="50"/>
      <c r="R17" s="224"/>
      <c r="S17" s="224"/>
      <c r="T17" s="224"/>
      <c r="U17" s="224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4" t="s">
        <v>83</v>
      </c>
      <c r="C18" s="154"/>
      <c r="D18" s="155"/>
      <c r="E18" s="269"/>
      <c r="F18" s="242">
        <f>+'Cash-Flow-2021-Leva'!F18/1000</f>
        <v>25.323</v>
      </c>
      <c r="G18" s="241">
        <f>+'Cash-Flow-2021-Leva'!G18/1000</f>
        <v>13.485</v>
      </c>
      <c r="H18" s="269"/>
      <c r="I18" s="242">
        <f>+'Cash-Flow-2021-Leva'!I18/1000</f>
        <v>0</v>
      </c>
      <c r="J18" s="241">
        <f>+'Cash-Flow-2021-Leva'!J18/1000</f>
        <v>0</v>
      </c>
      <c r="K18" s="269"/>
      <c r="L18" s="242">
        <f>+'Cash-Flow-2021-Leva'!L18/1000</f>
        <v>0</v>
      </c>
      <c r="M18" s="241">
        <f>+'Cash-Flow-2021-Leva'!M18/1000</f>
        <v>0</v>
      </c>
      <c r="N18" s="433"/>
      <c r="O18" s="347">
        <f t="shared" si="0"/>
        <v>25.323</v>
      </c>
      <c r="P18" s="349">
        <f t="shared" si="1"/>
        <v>13.485</v>
      </c>
      <c r="Q18" s="50"/>
      <c r="R18" s="224"/>
      <c r="S18" s="224"/>
      <c r="T18" s="224"/>
      <c r="U18" s="224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4" t="s">
        <v>68</v>
      </c>
      <c r="C19" s="154"/>
      <c r="D19" s="155"/>
      <c r="E19" s="269"/>
      <c r="F19" s="244">
        <f>+'Cash-Flow-2021-Leva'!F19/1000</f>
        <v>0</v>
      </c>
      <c r="G19" s="243">
        <f>+'Cash-Flow-2021-Leva'!G19/1000</f>
        <v>0</v>
      </c>
      <c r="H19" s="269"/>
      <c r="I19" s="244">
        <f>+'Cash-Flow-2021-Leva'!I19/1000</f>
        <v>0</v>
      </c>
      <c r="J19" s="243">
        <f>+'Cash-Flow-2021-Leva'!J19/1000</f>
        <v>0</v>
      </c>
      <c r="K19" s="269"/>
      <c r="L19" s="244">
        <f>+'Cash-Flow-2021-Leva'!L19/1000</f>
        <v>0</v>
      </c>
      <c r="M19" s="243">
        <f>+'Cash-Flow-2021-Leva'!M19/1000</f>
        <v>0</v>
      </c>
      <c r="N19" s="433"/>
      <c r="O19" s="342">
        <f t="shared" si="0"/>
        <v>0</v>
      </c>
      <c r="P19" s="350">
        <f t="shared" si="1"/>
        <v>0</v>
      </c>
      <c r="Q19" s="50"/>
      <c r="R19" s="224"/>
      <c r="S19" s="224"/>
      <c r="T19" s="224"/>
      <c r="U19" s="224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4" t="s">
        <v>50</v>
      </c>
      <c r="C20" s="154"/>
      <c r="D20" s="155"/>
      <c r="E20" s="269"/>
      <c r="F20" s="244">
        <f>+'Cash-Flow-2021-Leva'!F20/1000</f>
        <v>141.745</v>
      </c>
      <c r="G20" s="243">
        <f>+'Cash-Flow-2021-Leva'!G20/1000</f>
        <v>141.574</v>
      </c>
      <c r="H20" s="269"/>
      <c r="I20" s="244">
        <f>+'Cash-Flow-2021-Leva'!I20/1000</f>
        <v>0</v>
      </c>
      <c r="J20" s="243">
        <f>+'Cash-Flow-2021-Leva'!J20/1000</f>
        <v>0</v>
      </c>
      <c r="K20" s="269"/>
      <c r="L20" s="244">
        <f>+'Cash-Flow-2021-Leva'!L20/1000</f>
        <v>0</v>
      </c>
      <c r="M20" s="243">
        <f>+'Cash-Flow-2021-Leva'!M20/1000</f>
        <v>0</v>
      </c>
      <c r="N20" s="433"/>
      <c r="O20" s="342">
        <f t="shared" si="0"/>
        <v>141.745</v>
      </c>
      <c r="P20" s="350">
        <f t="shared" si="1"/>
        <v>141.574</v>
      </c>
      <c r="Q20" s="50"/>
      <c r="R20" s="224"/>
      <c r="S20" s="224"/>
      <c r="T20" s="224"/>
      <c r="U20" s="224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4" t="s">
        <v>148</v>
      </c>
      <c r="C21" s="154"/>
      <c r="D21" s="155"/>
      <c r="E21" s="269"/>
      <c r="F21" s="244">
        <f>+'Cash-Flow-2021-Leva'!F21/1000</f>
        <v>11.25</v>
      </c>
      <c r="G21" s="243">
        <f>+'Cash-Flow-2021-Leva'!G21/1000</f>
        <v>11.128</v>
      </c>
      <c r="H21" s="269"/>
      <c r="I21" s="244">
        <f>+'Cash-Flow-2021-Leva'!I21/1000</f>
        <v>0</v>
      </c>
      <c r="J21" s="243">
        <f>+'Cash-Flow-2021-Leva'!J21/1000</f>
        <v>0</v>
      </c>
      <c r="K21" s="269"/>
      <c r="L21" s="244">
        <f>+'Cash-Flow-2021-Leva'!L21/1000</f>
        <v>0</v>
      </c>
      <c r="M21" s="243">
        <f>+'Cash-Flow-2021-Leva'!M21/1000</f>
        <v>0</v>
      </c>
      <c r="N21" s="433"/>
      <c r="O21" s="342">
        <f t="shared" si="0"/>
        <v>11.25</v>
      </c>
      <c r="P21" s="350">
        <f t="shared" si="1"/>
        <v>11.128</v>
      </c>
      <c r="Q21" s="50"/>
      <c r="R21" s="224"/>
      <c r="S21" s="224"/>
      <c r="T21" s="224"/>
      <c r="U21" s="224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4" t="s">
        <v>51</v>
      </c>
      <c r="C22" s="154"/>
      <c r="D22" s="155"/>
      <c r="E22" s="269"/>
      <c r="F22" s="244">
        <f>+'Cash-Flow-2021-Leva'!F22/1000</f>
        <v>0</v>
      </c>
      <c r="G22" s="243">
        <f>+'Cash-Flow-2021-Leva'!G22/1000</f>
        <v>0</v>
      </c>
      <c r="H22" s="269"/>
      <c r="I22" s="244">
        <f>+'Cash-Flow-2021-Leva'!I22/1000</f>
        <v>0</v>
      </c>
      <c r="J22" s="243">
        <f>+'Cash-Flow-2021-Leva'!J22/1000</f>
        <v>0</v>
      </c>
      <c r="K22" s="269"/>
      <c r="L22" s="244">
        <f>+'Cash-Flow-2021-Leva'!L22/1000</f>
        <v>0</v>
      </c>
      <c r="M22" s="243">
        <f>+'Cash-Flow-2021-Leva'!M22/1000</f>
        <v>0</v>
      </c>
      <c r="N22" s="433"/>
      <c r="O22" s="342">
        <f t="shared" si="0"/>
        <v>0</v>
      </c>
      <c r="P22" s="350">
        <f t="shared" si="1"/>
        <v>0</v>
      </c>
      <c r="Q22" s="50"/>
      <c r="R22" s="224"/>
      <c r="S22" s="224"/>
      <c r="T22" s="224"/>
      <c r="U22" s="224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4" t="s">
        <v>52</v>
      </c>
      <c r="C23" s="154"/>
      <c r="D23" s="155"/>
      <c r="E23" s="269"/>
      <c r="F23" s="244">
        <f>+'Cash-Flow-2021-Leva'!F23/1000</f>
        <v>0</v>
      </c>
      <c r="G23" s="243">
        <f>+'Cash-Flow-2021-Leva'!G23/1000</f>
        <v>0</v>
      </c>
      <c r="H23" s="269"/>
      <c r="I23" s="244">
        <f>+'Cash-Flow-2021-Leva'!I23/1000</f>
        <v>0</v>
      </c>
      <c r="J23" s="243">
        <f>+'Cash-Flow-2021-Leva'!J23/1000</f>
        <v>0</v>
      </c>
      <c r="K23" s="269"/>
      <c r="L23" s="244">
        <f>+'Cash-Flow-2021-Leva'!L23/1000</f>
        <v>0</v>
      </c>
      <c r="M23" s="243">
        <f>+'Cash-Flow-2021-Leva'!M23/1000</f>
        <v>0</v>
      </c>
      <c r="N23" s="433"/>
      <c r="O23" s="342">
        <f t="shared" si="0"/>
        <v>0</v>
      </c>
      <c r="P23" s="350">
        <f t="shared" si="1"/>
        <v>0</v>
      </c>
      <c r="Q23" s="50"/>
      <c r="R23" s="224"/>
      <c r="S23" s="224"/>
      <c r="T23" s="224"/>
      <c r="U23" s="224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5" t="s">
        <v>74</v>
      </c>
      <c r="C24" s="156"/>
      <c r="D24" s="157"/>
      <c r="E24" s="269"/>
      <c r="F24" s="246">
        <f>+'Cash-Flow-2021-Leva'!F24/1000</f>
        <v>159.514</v>
      </c>
      <c r="G24" s="245">
        <f>+'Cash-Flow-2021-Leva'!G24/1000</f>
        <v>118.419</v>
      </c>
      <c r="H24" s="269"/>
      <c r="I24" s="246">
        <f>+'Cash-Flow-2021-Leva'!I24/1000</f>
        <v>0</v>
      </c>
      <c r="J24" s="245">
        <f>+'Cash-Flow-2021-Leva'!J24/1000</f>
        <v>0</v>
      </c>
      <c r="K24" s="269"/>
      <c r="L24" s="246">
        <f>+'Cash-Flow-2021-Leva'!L24/1000</f>
        <v>0</v>
      </c>
      <c r="M24" s="245">
        <f>+'Cash-Flow-2021-Leva'!M24/1000</f>
        <v>0</v>
      </c>
      <c r="N24" s="433"/>
      <c r="O24" s="343">
        <f t="shared" si="0"/>
        <v>159.514</v>
      </c>
      <c r="P24" s="351">
        <f t="shared" si="1"/>
        <v>118.419</v>
      </c>
      <c r="Q24" s="50"/>
      <c r="R24" s="224"/>
      <c r="S24" s="224"/>
      <c r="T24" s="224"/>
      <c r="U24" s="224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5" t="s">
        <v>130</v>
      </c>
      <c r="C25" s="146"/>
      <c r="D25" s="147"/>
      <c r="E25" s="269"/>
      <c r="F25" s="238">
        <f>+SUM(F15,F16,F18,F19,F20,F21,F22,F23,F24)</f>
        <v>1035.563</v>
      </c>
      <c r="G25" s="237">
        <f>+SUM(G15,G16,G18,G19,G20,G21,G22,G23,G24)</f>
        <v>784.423</v>
      </c>
      <c r="H25" s="269"/>
      <c r="I25" s="238">
        <f>+SUM(I15,I16,I18,I19,I20,I21,I22,I23,I24)</f>
        <v>0</v>
      </c>
      <c r="J25" s="237">
        <f>+SUM(J15,J16,J18,J19,J20,J21,J22,J23,J24)</f>
        <v>0</v>
      </c>
      <c r="K25" s="269"/>
      <c r="L25" s="238">
        <f>+SUM(L15,L16,L18,L19,L20,L21,L22,L23,L24)</f>
        <v>0</v>
      </c>
      <c r="M25" s="237">
        <f>+SUM(M15,M16,M18,M19,M20,M21,M22,M23,M24)</f>
        <v>0</v>
      </c>
      <c r="N25" s="433"/>
      <c r="O25" s="344">
        <f>+SUM(O15,O16,O18,O19,O20,O21,O22,O23,O24)</f>
        <v>1035.563</v>
      </c>
      <c r="P25" s="345">
        <f>+SUM(P15,P16,P18,P19,P20,P21,P22,P23,P24)</f>
        <v>784.423</v>
      </c>
      <c r="Q25" s="50"/>
      <c r="R25" s="224"/>
      <c r="S25" s="224"/>
      <c r="T25" s="224"/>
      <c r="U25" s="224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8" t="s">
        <v>144</v>
      </c>
      <c r="C26" s="124"/>
      <c r="D26" s="127"/>
      <c r="E26" s="269"/>
      <c r="F26" s="239"/>
      <c r="G26" s="228"/>
      <c r="H26" s="269"/>
      <c r="I26" s="239"/>
      <c r="J26" s="228"/>
      <c r="K26" s="269"/>
      <c r="L26" s="239"/>
      <c r="M26" s="228"/>
      <c r="N26" s="433"/>
      <c r="O26" s="346"/>
      <c r="P26" s="339"/>
      <c r="Q26" s="50"/>
      <c r="R26" s="224"/>
      <c r="S26" s="224"/>
      <c r="T26" s="224"/>
      <c r="U26" s="224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199" t="s">
        <v>67</v>
      </c>
      <c r="C27" s="158"/>
      <c r="D27" s="159"/>
      <c r="E27" s="269"/>
      <c r="F27" s="242">
        <f>+'Cash-Flow-2021-Leva'!F27/1000</f>
        <v>11.36</v>
      </c>
      <c r="G27" s="241">
        <f>+'Cash-Flow-2021-Leva'!G27/1000</f>
        <v>22.569</v>
      </c>
      <c r="H27" s="269"/>
      <c r="I27" s="242">
        <f>+'Cash-Flow-2021-Leva'!I27/1000</f>
        <v>0</v>
      </c>
      <c r="J27" s="241">
        <f>+'Cash-Flow-2021-Leva'!J27/1000</f>
        <v>0</v>
      </c>
      <c r="K27" s="269"/>
      <c r="L27" s="242">
        <f>+'Cash-Flow-2021-Leva'!L27/1000</f>
        <v>0</v>
      </c>
      <c r="M27" s="241">
        <f>+'Cash-Flow-2021-Leva'!M27/1000</f>
        <v>0</v>
      </c>
      <c r="N27" s="433"/>
      <c r="O27" s="347">
        <f aca="true" t="shared" si="2" ref="O27:P29">+F27+I27+L27</f>
        <v>11.36</v>
      </c>
      <c r="P27" s="349">
        <f t="shared" si="2"/>
        <v>22.569</v>
      </c>
      <c r="Q27" s="50"/>
      <c r="R27" s="224"/>
      <c r="S27" s="224"/>
      <c r="T27" s="224"/>
      <c r="U27" s="224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4" t="s">
        <v>71</v>
      </c>
      <c r="C28" s="154"/>
      <c r="D28" s="155"/>
      <c r="E28" s="269"/>
      <c r="F28" s="244">
        <f>+'Cash-Flow-2021-Leva'!F28/1000</f>
        <v>16.98</v>
      </c>
      <c r="G28" s="243">
        <f>+'Cash-Flow-2021-Leva'!G28/1000</f>
        <v>14.974</v>
      </c>
      <c r="H28" s="269"/>
      <c r="I28" s="244">
        <f>+'Cash-Flow-2021-Leva'!I28/1000</f>
        <v>0</v>
      </c>
      <c r="J28" s="243">
        <f>+'Cash-Flow-2021-Leva'!J28/1000</f>
        <v>0</v>
      </c>
      <c r="K28" s="269"/>
      <c r="L28" s="244">
        <f>+'Cash-Flow-2021-Leva'!L28/1000</f>
        <v>0</v>
      </c>
      <c r="M28" s="243">
        <f>+'Cash-Flow-2021-Leva'!M28/1000</f>
        <v>0</v>
      </c>
      <c r="N28" s="433"/>
      <c r="O28" s="342">
        <f t="shared" si="2"/>
        <v>16.98</v>
      </c>
      <c r="P28" s="350">
        <f t="shared" si="2"/>
        <v>14.974</v>
      </c>
      <c r="Q28" s="50"/>
      <c r="R28" s="224"/>
      <c r="S28" s="224"/>
      <c r="T28" s="224"/>
      <c r="U28" s="224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23" t="s">
        <v>145</v>
      </c>
      <c r="C29" s="156"/>
      <c r="D29" s="157"/>
      <c r="E29" s="269"/>
      <c r="F29" s="246">
        <f>+'Cash-Flow-2021-Leva'!F29/1000</f>
        <v>0</v>
      </c>
      <c r="G29" s="245">
        <f>+'Cash-Flow-2021-Leva'!G29/1000</f>
        <v>0</v>
      </c>
      <c r="H29" s="269"/>
      <c r="I29" s="246">
        <f>+'Cash-Flow-2021-Leva'!I29/1000</f>
        <v>0</v>
      </c>
      <c r="J29" s="245">
        <f>+'Cash-Flow-2021-Leva'!J29/1000</f>
        <v>0</v>
      </c>
      <c r="K29" s="269"/>
      <c r="L29" s="246">
        <f>+'Cash-Flow-2021-Leva'!L29/1000</f>
        <v>0</v>
      </c>
      <c r="M29" s="245">
        <f>+'Cash-Flow-2021-Leva'!M29/1000</f>
        <v>0</v>
      </c>
      <c r="N29" s="433"/>
      <c r="O29" s="343">
        <f t="shared" si="2"/>
        <v>0</v>
      </c>
      <c r="P29" s="351">
        <f t="shared" si="2"/>
        <v>0</v>
      </c>
      <c r="Q29" s="50"/>
      <c r="R29" s="224"/>
      <c r="S29" s="224"/>
      <c r="T29" s="224"/>
      <c r="U29" s="224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5" t="s">
        <v>255</v>
      </c>
      <c r="C30" s="146"/>
      <c r="D30" s="147"/>
      <c r="E30" s="269"/>
      <c r="F30" s="238">
        <f>+SUM(F27:F29)</f>
        <v>28.34</v>
      </c>
      <c r="G30" s="237">
        <f>+SUM(G27:G29)</f>
        <v>37.543</v>
      </c>
      <c r="H30" s="269"/>
      <c r="I30" s="238">
        <f>+SUM(I27:I29)</f>
        <v>0</v>
      </c>
      <c r="J30" s="237">
        <f>+SUM(J27:J29)</f>
        <v>0</v>
      </c>
      <c r="K30" s="269"/>
      <c r="L30" s="238">
        <f>+SUM(L27:L29)</f>
        <v>0</v>
      </c>
      <c r="M30" s="237">
        <f>+SUM(M27:M29)</f>
        <v>0</v>
      </c>
      <c r="N30" s="433"/>
      <c r="O30" s="344">
        <f>+SUM(O27:O29)</f>
        <v>28.34</v>
      </c>
      <c r="P30" s="345">
        <f>+SUM(P27:P29)</f>
        <v>37.543</v>
      </c>
      <c r="Q30" s="50"/>
      <c r="R30" s="224"/>
      <c r="S30" s="224"/>
      <c r="T30" s="224"/>
      <c r="U30" s="224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0"/>
      <c r="C31" s="161"/>
      <c r="D31" s="162"/>
      <c r="E31" s="269"/>
      <c r="F31" s="240"/>
      <c r="G31" s="230"/>
      <c r="H31" s="269"/>
      <c r="I31" s="240"/>
      <c r="J31" s="230"/>
      <c r="K31" s="269"/>
      <c r="L31" s="240"/>
      <c r="M31" s="230"/>
      <c r="N31" s="433"/>
      <c r="O31" s="348"/>
      <c r="P31" s="341"/>
      <c r="Q31" s="50"/>
      <c r="R31" s="224"/>
      <c r="S31" s="224"/>
      <c r="T31" s="224"/>
      <c r="U31" s="224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171" t="s">
        <v>91</v>
      </c>
      <c r="C32" s="124"/>
      <c r="D32" s="127"/>
      <c r="E32" s="269"/>
      <c r="F32" s="239"/>
      <c r="G32" s="228"/>
      <c r="H32" s="269"/>
      <c r="I32" s="239"/>
      <c r="J32" s="228"/>
      <c r="K32" s="269"/>
      <c r="L32" s="239"/>
      <c r="M32" s="228"/>
      <c r="N32" s="433"/>
      <c r="O32" s="346"/>
      <c r="P32" s="339"/>
      <c r="Q32" s="50"/>
      <c r="R32" s="224"/>
      <c r="S32" s="224"/>
      <c r="T32" s="224"/>
      <c r="U32" s="224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199" t="s">
        <v>70</v>
      </c>
      <c r="C33" s="125"/>
      <c r="D33" s="129"/>
      <c r="E33" s="269"/>
      <c r="F33" s="242"/>
      <c r="G33" s="241"/>
      <c r="H33" s="269"/>
      <c r="I33" s="242"/>
      <c r="J33" s="241"/>
      <c r="K33" s="269"/>
      <c r="L33" s="242"/>
      <c r="M33" s="241"/>
      <c r="N33" s="433"/>
      <c r="O33" s="347"/>
      <c r="P33" s="349"/>
      <c r="Q33" s="50"/>
      <c r="R33" s="224"/>
      <c r="S33" s="224"/>
      <c r="T33" s="224"/>
      <c r="U33" s="224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194" t="s">
        <v>80</v>
      </c>
      <c r="C34" s="125"/>
      <c r="D34" s="129"/>
      <c r="E34" s="269"/>
      <c r="F34" s="244"/>
      <c r="G34" s="243"/>
      <c r="H34" s="269"/>
      <c r="I34" s="244"/>
      <c r="J34" s="243"/>
      <c r="K34" s="269"/>
      <c r="L34" s="244"/>
      <c r="M34" s="243"/>
      <c r="N34" s="433"/>
      <c r="O34" s="342"/>
      <c r="P34" s="350"/>
      <c r="Q34" s="50"/>
      <c r="R34" s="224"/>
      <c r="S34" s="224"/>
      <c r="T34" s="224"/>
      <c r="U34" s="224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194" t="s">
        <v>72</v>
      </c>
      <c r="C35" s="125"/>
      <c r="D35" s="129"/>
      <c r="E35" s="269"/>
      <c r="F35" s="244"/>
      <c r="G35" s="243"/>
      <c r="H35" s="269"/>
      <c r="I35" s="244"/>
      <c r="J35" s="243"/>
      <c r="K35" s="269"/>
      <c r="L35" s="244"/>
      <c r="M35" s="243"/>
      <c r="N35" s="433"/>
      <c r="O35" s="342"/>
      <c r="P35" s="350"/>
      <c r="Q35" s="50"/>
      <c r="R35" s="224"/>
      <c r="S35" s="224"/>
      <c r="T35" s="224"/>
      <c r="U35" s="224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0" t="s">
        <v>73</v>
      </c>
      <c r="C36" s="125"/>
      <c r="D36" s="129"/>
      <c r="E36" s="269"/>
      <c r="F36" s="246"/>
      <c r="G36" s="245"/>
      <c r="H36" s="269"/>
      <c r="I36" s="246"/>
      <c r="J36" s="245"/>
      <c r="K36" s="269"/>
      <c r="L36" s="246"/>
      <c r="M36" s="245"/>
      <c r="N36" s="433"/>
      <c r="O36" s="343"/>
      <c r="P36" s="351"/>
      <c r="Q36" s="50"/>
      <c r="R36" s="224"/>
      <c r="S36" s="224"/>
      <c r="T36" s="224"/>
      <c r="U36" s="224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26" t="s">
        <v>256</v>
      </c>
      <c r="C37" s="146"/>
      <c r="D37" s="147"/>
      <c r="E37" s="269"/>
      <c r="F37" s="238">
        <f>+'Cash-Flow-2021-Leva'!F37/1000</f>
        <v>-21.996</v>
      </c>
      <c r="G37" s="237">
        <f>+'Cash-Flow-2021-Leva'!G37/1000</f>
        <v>-15.084</v>
      </c>
      <c r="H37" s="269"/>
      <c r="I37" s="238">
        <f>+'Cash-Flow-2021-Leva'!I37/1000</f>
        <v>0</v>
      </c>
      <c r="J37" s="237">
        <f>+'Cash-Flow-2021-Leva'!J37/1000</f>
        <v>0</v>
      </c>
      <c r="K37" s="269"/>
      <c r="L37" s="238">
        <f>+'Cash-Flow-2021-Leva'!L37/1000</f>
        <v>0</v>
      </c>
      <c r="M37" s="237">
        <f>+'Cash-Flow-2021-Leva'!M37/1000</f>
        <v>0</v>
      </c>
      <c r="N37" s="433"/>
      <c r="O37" s="344">
        <f aca="true" t="shared" si="3" ref="O37:P40">+F37+I37+L37</f>
        <v>-21.996</v>
      </c>
      <c r="P37" s="345">
        <f t="shared" si="3"/>
        <v>-15.084</v>
      </c>
      <c r="Q37" s="50"/>
      <c r="R37" s="224"/>
      <c r="S37" s="224"/>
      <c r="T37" s="224"/>
      <c r="U37" s="224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1" t="s">
        <v>122</v>
      </c>
      <c r="C38" s="165"/>
      <c r="D38" s="166"/>
      <c r="E38" s="269"/>
      <c r="F38" s="274">
        <f>+'Cash-Flow-2021-Leva'!F38/1000</f>
        <v>-17.152</v>
      </c>
      <c r="G38" s="273">
        <f>+'Cash-Flow-2021-Leva'!G38/1000</f>
        <v>-10.333</v>
      </c>
      <c r="H38" s="269"/>
      <c r="I38" s="274">
        <f>+'Cash-Flow-2021-Leva'!I38/1000</f>
        <v>0</v>
      </c>
      <c r="J38" s="273">
        <f>+'Cash-Flow-2021-Leva'!J38/1000</f>
        <v>0</v>
      </c>
      <c r="K38" s="269"/>
      <c r="L38" s="274">
        <f>+'Cash-Flow-2021-Leva'!L38/1000</f>
        <v>0</v>
      </c>
      <c r="M38" s="273">
        <f>+'Cash-Flow-2021-Leva'!M38/1000</f>
        <v>0</v>
      </c>
      <c r="N38" s="433"/>
      <c r="O38" s="352">
        <f t="shared" si="3"/>
        <v>-17.152</v>
      </c>
      <c r="P38" s="383">
        <f t="shared" si="3"/>
        <v>-10.333</v>
      </c>
      <c r="Q38" s="50"/>
      <c r="R38" s="224"/>
      <c r="S38" s="224"/>
      <c r="T38" s="224"/>
      <c r="U38" s="224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2" t="s">
        <v>142</v>
      </c>
      <c r="C39" s="167"/>
      <c r="D39" s="168"/>
      <c r="E39" s="269"/>
      <c r="F39" s="276">
        <f>+'Cash-Flow-2021-Leva'!F39/1000</f>
        <v>-4.844</v>
      </c>
      <c r="G39" s="275">
        <f>+'Cash-Flow-2021-Leva'!G39/1000</f>
        <v>-4.751</v>
      </c>
      <c r="H39" s="269"/>
      <c r="I39" s="276">
        <f>+'Cash-Flow-2021-Leva'!I39/1000</f>
        <v>0</v>
      </c>
      <c r="J39" s="275">
        <f>+'Cash-Flow-2021-Leva'!J39/1000</f>
        <v>0</v>
      </c>
      <c r="K39" s="269"/>
      <c r="L39" s="276">
        <f>+'Cash-Flow-2021-Leva'!L39/1000</f>
        <v>0</v>
      </c>
      <c r="M39" s="275">
        <f>+'Cash-Flow-2021-Leva'!M39/1000</f>
        <v>0</v>
      </c>
      <c r="N39" s="433"/>
      <c r="O39" s="353">
        <f t="shared" si="3"/>
        <v>-4.844</v>
      </c>
      <c r="P39" s="384">
        <f t="shared" si="3"/>
        <v>-4.751</v>
      </c>
      <c r="Q39" s="50"/>
      <c r="R39" s="224"/>
      <c r="S39" s="224"/>
      <c r="T39" s="224"/>
      <c r="U39" s="224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3" t="s">
        <v>123</v>
      </c>
      <c r="C40" s="169"/>
      <c r="D40" s="170"/>
      <c r="E40" s="269"/>
      <c r="F40" s="278">
        <f>+'Cash-Flow-2021-Leva'!F40/1000</f>
        <v>0</v>
      </c>
      <c r="G40" s="277">
        <f>+'Cash-Flow-2021-Leva'!G40/1000</f>
        <v>0</v>
      </c>
      <c r="H40" s="269"/>
      <c r="I40" s="278">
        <f>+'Cash-Flow-2021-Leva'!I40/1000</f>
        <v>0</v>
      </c>
      <c r="J40" s="277">
        <f>+'Cash-Flow-2021-Leva'!J40/1000</f>
        <v>0</v>
      </c>
      <c r="K40" s="269"/>
      <c r="L40" s="278">
        <f>+'Cash-Flow-2021-Leva'!L40/1000</f>
        <v>0</v>
      </c>
      <c r="M40" s="277">
        <f>+'Cash-Flow-2021-Leva'!M40/1000</f>
        <v>0</v>
      </c>
      <c r="N40" s="433"/>
      <c r="O40" s="354">
        <f t="shared" si="3"/>
        <v>0</v>
      </c>
      <c r="P40" s="385">
        <f t="shared" si="3"/>
        <v>0</v>
      </c>
      <c r="Q40" s="50"/>
      <c r="R40" s="224"/>
      <c r="S40" s="224"/>
      <c r="T40" s="224"/>
      <c r="U40" s="224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3"/>
      <c r="C41" s="164"/>
      <c r="D41" s="128"/>
      <c r="E41" s="269"/>
      <c r="F41" s="240"/>
      <c r="G41" s="230"/>
      <c r="H41" s="269"/>
      <c r="I41" s="240"/>
      <c r="J41" s="230"/>
      <c r="K41" s="269"/>
      <c r="L41" s="240"/>
      <c r="M41" s="230"/>
      <c r="N41" s="433"/>
      <c r="O41" s="348"/>
      <c r="P41" s="341"/>
      <c r="Q41" s="50"/>
      <c r="R41" s="224"/>
      <c r="S41" s="224"/>
      <c r="T41" s="224"/>
      <c r="U41" s="224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5" t="s">
        <v>75</v>
      </c>
      <c r="C42" s="146"/>
      <c r="D42" s="147"/>
      <c r="E42" s="269"/>
      <c r="F42" s="238">
        <f>+'Cash-Flow-2021-Leva'!F42/1000</f>
        <v>0</v>
      </c>
      <c r="G42" s="237">
        <f>+'Cash-Flow-2021-Leva'!G42/1000</f>
        <v>0</v>
      </c>
      <c r="H42" s="269"/>
      <c r="I42" s="238">
        <f>+'Cash-Flow-2021-Leva'!I42/1000</f>
        <v>0</v>
      </c>
      <c r="J42" s="237">
        <f>+'Cash-Flow-2021-Leva'!J42/1000</f>
        <v>0</v>
      </c>
      <c r="K42" s="269"/>
      <c r="L42" s="238">
        <f>+'Cash-Flow-2021-Leva'!L42/1000</f>
        <v>0</v>
      </c>
      <c r="M42" s="237">
        <f>+'Cash-Flow-2021-Leva'!M42/1000</f>
        <v>0</v>
      </c>
      <c r="N42" s="433"/>
      <c r="O42" s="344">
        <f>+F42+I42+L42</f>
        <v>0</v>
      </c>
      <c r="P42" s="345">
        <f>+G42+J42+M42</f>
        <v>0</v>
      </c>
      <c r="Q42" s="50"/>
      <c r="R42" s="224"/>
      <c r="S42" s="224"/>
      <c r="T42" s="224"/>
      <c r="U42" s="224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8" t="s">
        <v>53</v>
      </c>
      <c r="C43" s="124"/>
      <c r="D43" s="127"/>
      <c r="E43" s="269"/>
      <c r="F43" s="239">
        <f>+'Cash-Flow-2021-Leva'!F43/1000</f>
        <v>0</v>
      </c>
      <c r="G43" s="228">
        <f>+'Cash-Flow-2021-Leva'!G43/1000</f>
        <v>0</v>
      </c>
      <c r="H43" s="269"/>
      <c r="I43" s="239">
        <f>+'Cash-Flow-2021-Leva'!I43/1000</f>
        <v>0</v>
      </c>
      <c r="J43" s="228">
        <f>+'Cash-Flow-2021-Leva'!J43/1000</f>
        <v>0</v>
      </c>
      <c r="K43" s="269"/>
      <c r="L43" s="239">
        <f>+'Cash-Flow-2021-Leva'!L43/1000</f>
        <v>0</v>
      </c>
      <c r="M43" s="228">
        <f>+'Cash-Flow-2021-Leva'!M43/1000</f>
        <v>0</v>
      </c>
      <c r="N43" s="433"/>
      <c r="O43" s="346"/>
      <c r="P43" s="339"/>
      <c r="Q43" s="50"/>
      <c r="R43" s="224"/>
      <c r="S43" s="224"/>
      <c r="T43" s="224"/>
      <c r="U43" s="224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199" t="s">
        <v>54</v>
      </c>
      <c r="C44" s="158"/>
      <c r="D44" s="159"/>
      <c r="E44" s="269"/>
      <c r="F44" s="242">
        <f>+'Cash-Flow-2021-Leva'!F44/1000</f>
        <v>0</v>
      </c>
      <c r="G44" s="241">
        <f>+'Cash-Flow-2021-Leva'!G44/1000</f>
        <v>0</v>
      </c>
      <c r="H44" s="269"/>
      <c r="I44" s="242">
        <f>+'Cash-Flow-2021-Leva'!I44/1000</f>
        <v>0</v>
      </c>
      <c r="J44" s="241">
        <f>+'Cash-Flow-2021-Leva'!J44/1000</f>
        <v>0</v>
      </c>
      <c r="K44" s="269"/>
      <c r="L44" s="242">
        <f>+'Cash-Flow-2021-Leva'!L44/1000</f>
        <v>0</v>
      </c>
      <c r="M44" s="241">
        <f>+'Cash-Flow-2021-Leva'!M44/1000</f>
        <v>0</v>
      </c>
      <c r="N44" s="433"/>
      <c r="O44" s="347">
        <f aca="true" t="shared" si="4" ref="O44:P47">+F44+I44+L44</f>
        <v>0</v>
      </c>
      <c r="P44" s="349">
        <f t="shared" si="4"/>
        <v>0</v>
      </c>
      <c r="Q44" s="50"/>
      <c r="R44" s="224"/>
      <c r="S44" s="224"/>
      <c r="T44" s="224"/>
      <c r="U44" s="224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4" t="s">
        <v>55</v>
      </c>
      <c r="C45" s="154"/>
      <c r="D45" s="155"/>
      <c r="E45" s="269"/>
      <c r="F45" s="244">
        <f>+'Cash-Flow-2021-Leva'!F45/1000</f>
        <v>0</v>
      </c>
      <c r="G45" s="243">
        <f>+'Cash-Flow-2021-Leva'!G45/1000</f>
        <v>0</v>
      </c>
      <c r="H45" s="269"/>
      <c r="I45" s="244">
        <f>+'Cash-Flow-2021-Leva'!I45/1000</f>
        <v>0</v>
      </c>
      <c r="J45" s="243">
        <f>+'Cash-Flow-2021-Leva'!J45/1000</f>
        <v>0</v>
      </c>
      <c r="K45" s="269"/>
      <c r="L45" s="244">
        <f>+'Cash-Flow-2021-Leva'!L45/1000</f>
        <v>0</v>
      </c>
      <c r="M45" s="243">
        <f>+'Cash-Flow-2021-Leva'!M45/1000</f>
        <v>0</v>
      </c>
      <c r="N45" s="433"/>
      <c r="O45" s="342">
        <f t="shared" si="4"/>
        <v>0</v>
      </c>
      <c r="P45" s="350">
        <f t="shared" si="4"/>
        <v>0</v>
      </c>
      <c r="Q45" s="50"/>
      <c r="R45" s="224"/>
      <c r="S45" s="224"/>
      <c r="T45" s="224"/>
      <c r="U45" s="224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24" t="s">
        <v>251</v>
      </c>
      <c r="C46" s="154"/>
      <c r="D46" s="155"/>
      <c r="E46" s="269"/>
      <c r="F46" s="244">
        <f>+'Cash-Flow-2021-Leva'!F46/1000</f>
        <v>0</v>
      </c>
      <c r="G46" s="243">
        <f>+'Cash-Flow-2021-Leva'!G46/1000</f>
        <v>0</v>
      </c>
      <c r="H46" s="269"/>
      <c r="I46" s="244">
        <f>+'Cash-Flow-2021-Leva'!I46/1000</f>
        <v>0</v>
      </c>
      <c r="J46" s="243">
        <f>+'Cash-Flow-2021-Leva'!J46/1000</f>
        <v>0</v>
      </c>
      <c r="K46" s="269"/>
      <c r="L46" s="244">
        <f>+'Cash-Flow-2021-Leva'!L46/1000</f>
        <v>0</v>
      </c>
      <c r="M46" s="243">
        <f>+'Cash-Flow-2021-Leva'!M46/1000</f>
        <v>0</v>
      </c>
      <c r="N46" s="433"/>
      <c r="O46" s="342">
        <f t="shared" si="4"/>
        <v>0</v>
      </c>
      <c r="P46" s="350">
        <f t="shared" si="4"/>
        <v>0</v>
      </c>
      <c r="Q46" s="50"/>
      <c r="R46" s="224"/>
      <c r="S46" s="224"/>
      <c r="T46" s="224"/>
      <c r="U46" s="224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5" t="s">
        <v>56</v>
      </c>
      <c r="C47" s="156"/>
      <c r="D47" s="157"/>
      <c r="E47" s="269"/>
      <c r="F47" s="246">
        <f>+'Cash-Flow-2021-Leva'!F47/1000</f>
        <v>20.112</v>
      </c>
      <c r="G47" s="245">
        <f>+'Cash-Flow-2021-Leva'!G47/1000</f>
        <v>15.931</v>
      </c>
      <c r="H47" s="269"/>
      <c r="I47" s="246">
        <f>+'Cash-Flow-2021-Leva'!I47/1000</f>
        <v>0</v>
      </c>
      <c r="J47" s="245">
        <f>+'Cash-Flow-2021-Leva'!J47/1000</f>
        <v>0</v>
      </c>
      <c r="K47" s="269"/>
      <c r="L47" s="246">
        <f>+'Cash-Flow-2021-Leva'!L47/1000</f>
        <v>0</v>
      </c>
      <c r="M47" s="245">
        <f>+'Cash-Flow-2021-Leva'!M47/1000</f>
        <v>0</v>
      </c>
      <c r="N47" s="433"/>
      <c r="O47" s="343">
        <f t="shared" si="4"/>
        <v>20.112</v>
      </c>
      <c r="P47" s="351">
        <f t="shared" si="4"/>
        <v>15.931</v>
      </c>
      <c r="Q47" s="50"/>
      <c r="R47" s="224"/>
      <c r="S47" s="224"/>
      <c r="T47" s="224"/>
      <c r="U47" s="224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5" t="s">
        <v>131</v>
      </c>
      <c r="C48" s="146"/>
      <c r="D48" s="147"/>
      <c r="E48" s="269"/>
      <c r="F48" s="238">
        <f>+SUM(F44:F47)</f>
        <v>20.112</v>
      </c>
      <c r="G48" s="237">
        <f>+SUM(G44:G47)</f>
        <v>15.931</v>
      </c>
      <c r="H48" s="269"/>
      <c r="I48" s="238">
        <f>+SUM(I44:I47)</f>
        <v>0</v>
      </c>
      <c r="J48" s="237">
        <f>+SUM(J44:J47)</f>
        <v>0</v>
      </c>
      <c r="K48" s="269"/>
      <c r="L48" s="238">
        <f>+SUM(L44:L47)</f>
        <v>0</v>
      </c>
      <c r="M48" s="237">
        <f>+SUM(M44:M47)</f>
        <v>0</v>
      </c>
      <c r="N48" s="433"/>
      <c r="O48" s="344">
        <f>+SUM(O44:O47)</f>
        <v>20.112</v>
      </c>
      <c r="P48" s="345">
        <f>+SUM(P44:P47)</f>
        <v>15.931</v>
      </c>
      <c r="Q48" s="50"/>
      <c r="R48" s="224"/>
      <c r="S48" s="224"/>
      <c r="T48" s="224"/>
      <c r="U48" s="224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2"/>
      <c r="C49" s="161"/>
      <c r="D49" s="162"/>
      <c r="E49" s="229"/>
      <c r="F49" s="242"/>
      <c r="G49" s="241"/>
      <c r="H49" s="229"/>
      <c r="I49" s="242"/>
      <c r="J49" s="241"/>
      <c r="K49" s="229"/>
      <c r="L49" s="242"/>
      <c r="M49" s="241"/>
      <c r="N49" s="434"/>
      <c r="O49" s="347"/>
      <c r="P49" s="349"/>
      <c r="Q49" s="31"/>
      <c r="R49" s="224"/>
      <c r="S49" s="224"/>
      <c r="T49" s="224"/>
      <c r="U49" s="224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4" t="s">
        <v>105</v>
      </c>
      <c r="C50" s="183"/>
      <c r="D50" s="184"/>
      <c r="E50" s="269"/>
      <c r="F50" s="256">
        <f>+F25+F30+F37+F42+F48</f>
        <v>1062.019</v>
      </c>
      <c r="G50" s="255">
        <f>+G25+G30+G37+G42+G48</f>
        <v>822.8130000000001</v>
      </c>
      <c r="H50" s="269"/>
      <c r="I50" s="256">
        <f>+I25+I30+I37+I42+I48</f>
        <v>0</v>
      </c>
      <c r="J50" s="255">
        <f>+J25+J30+J37+J42+J48</f>
        <v>0</v>
      </c>
      <c r="K50" s="269"/>
      <c r="L50" s="256">
        <f>+L25+L30+L37+L42+L48</f>
        <v>0</v>
      </c>
      <c r="M50" s="255">
        <f>+M25+M30+M37+M42+M48</f>
        <v>0</v>
      </c>
      <c r="N50" s="433"/>
      <c r="O50" s="355">
        <f>+O25+O30+O37+O42+O48</f>
        <v>1062.019</v>
      </c>
      <c r="P50" s="356">
        <f>+P25+P30+P37+P42+P48</f>
        <v>822.8130000000001</v>
      </c>
      <c r="Q50" s="113"/>
      <c r="R50" s="224"/>
      <c r="S50" s="224"/>
      <c r="T50" s="224"/>
      <c r="U50" s="224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6" t="s">
        <v>79</v>
      </c>
      <c r="C51" s="137"/>
      <c r="D51" s="138"/>
      <c r="E51" s="269"/>
      <c r="F51" s="240"/>
      <c r="G51" s="230"/>
      <c r="H51" s="269"/>
      <c r="I51" s="240"/>
      <c r="J51" s="230"/>
      <c r="K51" s="269"/>
      <c r="L51" s="240"/>
      <c r="M51" s="230"/>
      <c r="N51" s="433"/>
      <c r="O51" s="348"/>
      <c r="P51" s="341"/>
      <c r="Q51" s="50"/>
      <c r="R51" s="224"/>
      <c r="S51" s="224"/>
      <c r="T51" s="224"/>
      <c r="U51" s="224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8" t="s">
        <v>66</v>
      </c>
      <c r="C52" s="124"/>
      <c r="D52" s="127"/>
      <c r="E52" s="269"/>
      <c r="F52" s="240"/>
      <c r="G52" s="230"/>
      <c r="H52" s="269"/>
      <c r="I52" s="240"/>
      <c r="J52" s="230"/>
      <c r="K52" s="269"/>
      <c r="L52" s="240"/>
      <c r="M52" s="230"/>
      <c r="N52" s="433"/>
      <c r="O52" s="348"/>
      <c r="P52" s="341"/>
      <c r="Q52" s="50"/>
      <c r="R52" s="224"/>
      <c r="S52" s="224"/>
      <c r="T52" s="224"/>
      <c r="U52" s="224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199" t="s">
        <v>84</v>
      </c>
      <c r="C53" s="158"/>
      <c r="D53" s="159"/>
      <c r="E53" s="269"/>
      <c r="F53" s="240">
        <f>+'Cash-Flow-2021-Leva'!F53/1000</f>
        <v>2200.837</v>
      </c>
      <c r="G53" s="230">
        <f>+'Cash-Flow-2021-Leva'!G53/1000</f>
        <v>1532.412</v>
      </c>
      <c r="H53" s="269"/>
      <c r="I53" s="240">
        <f>+'Cash-Flow-2021-Leva'!I53/1000</f>
        <v>167.434</v>
      </c>
      <c r="J53" s="230">
        <f>+'Cash-Flow-2021-Leva'!J53/1000</f>
        <v>67.907</v>
      </c>
      <c r="K53" s="269"/>
      <c r="L53" s="240">
        <f>+'Cash-Flow-2021-Leva'!L53/1000</f>
        <v>0</v>
      </c>
      <c r="M53" s="230">
        <f>+'Cash-Flow-2021-Leva'!M53/1000</f>
        <v>0</v>
      </c>
      <c r="N53" s="433"/>
      <c r="O53" s="347">
        <f aca="true" t="shared" si="5" ref="O53:P57">+F53+I53+L53</f>
        <v>2368.271</v>
      </c>
      <c r="P53" s="341">
        <f t="shared" si="5"/>
        <v>1600.319</v>
      </c>
      <c r="Q53" s="50"/>
      <c r="R53" s="224"/>
      <c r="S53" s="224"/>
      <c r="T53" s="224"/>
      <c r="U53" s="224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4" t="s">
        <v>76</v>
      </c>
      <c r="C54" s="154"/>
      <c r="D54" s="155"/>
      <c r="E54" s="269"/>
      <c r="F54" s="246">
        <f>+'Cash-Flow-2021-Leva'!F54/1000</f>
        <v>37.365</v>
      </c>
      <c r="G54" s="245">
        <f>+'Cash-Flow-2021-Leva'!G54/1000</f>
        <v>26.061</v>
      </c>
      <c r="H54" s="269"/>
      <c r="I54" s="246">
        <f>+'Cash-Flow-2021-Leva'!I54/1000</f>
        <v>0</v>
      </c>
      <c r="J54" s="245">
        <f>+'Cash-Flow-2021-Leva'!J54/1000</f>
        <v>0</v>
      </c>
      <c r="K54" s="269"/>
      <c r="L54" s="246">
        <f>+'Cash-Flow-2021-Leva'!L54/1000</f>
        <v>0</v>
      </c>
      <c r="M54" s="245">
        <f>+'Cash-Flow-2021-Leva'!M54/1000</f>
        <v>0</v>
      </c>
      <c r="N54" s="433"/>
      <c r="O54" s="343">
        <f t="shared" si="5"/>
        <v>37.365</v>
      </c>
      <c r="P54" s="351">
        <f t="shared" si="5"/>
        <v>26.061</v>
      </c>
      <c r="Q54" s="50"/>
      <c r="R54" s="224"/>
      <c r="S54" s="224"/>
      <c r="T54" s="224"/>
      <c r="U54" s="224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4" t="s">
        <v>87</v>
      </c>
      <c r="C55" s="154"/>
      <c r="D55" s="155"/>
      <c r="E55" s="269"/>
      <c r="F55" s="246">
        <f>+'Cash-Flow-2021-Leva'!F55/1000</f>
        <v>31.675</v>
      </c>
      <c r="G55" s="245">
        <f>+'Cash-Flow-2021-Leva'!G55/1000</f>
        <v>11.281</v>
      </c>
      <c r="H55" s="269"/>
      <c r="I55" s="246">
        <f>+'Cash-Flow-2021-Leva'!I55/1000</f>
        <v>0</v>
      </c>
      <c r="J55" s="245">
        <f>+'Cash-Flow-2021-Leva'!J55/1000</f>
        <v>0</v>
      </c>
      <c r="K55" s="269"/>
      <c r="L55" s="246">
        <f>+'Cash-Flow-2021-Leva'!L55/1000</f>
        <v>0</v>
      </c>
      <c r="M55" s="245">
        <f>+'Cash-Flow-2021-Leva'!M55/1000</f>
        <v>0</v>
      </c>
      <c r="N55" s="433"/>
      <c r="O55" s="343">
        <f t="shared" si="5"/>
        <v>31.675</v>
      </c>
      <c r="P55" s="351">
        <f t="shared" si="5"/>
        <v>11.281</v>
      </c>
      <c r="Q55" s="50"/>
      <c r="R55" s="224"/>
      <c r="S55" s="224"/>
      <c r="T55" s="224"/>
      <c r="U55" s="224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4" t="s">
        <v>57</v>
      </c>
      <c r="C56" s="154"/>
      <c r="D56" s="155"/>
      <c r="E56" s="269"/>
      <c r="F56" s="246">
        <f>+'Cash-Flow-2021-Leva'!F56/1000</f>
        <v>5604.574</v>
      </c>
      <c r="G56" s="245">
        <f>+'Cash-Flow-2021-Leva'!G56/1000</f>
        <v>4579.109</v>
      </c>
      <c r="H56" s="269"/>
      <c r="I56" s="246">
        <f>+'Cash-Flow-2021-Leva'!I56/1000</f>
        <v>151.989</v>
      </c>
      <c r="J56" s="245">
        <f>+'Cash-Flow-2021-Leva'!J56/1000</f>
        <v>186.019</v>
      </c>
      <c r="K56" s="269"/>
      <c r="L56" s="246">
        <f>+'Cash-Flow-2021-Leva'!L56/1000</f>
        <v>0</v>
      </c>
      <c r="M56" s="245">
        <f>+'Cash-Flow-2021-Leva'!M56/1000</f>
        <v>0</v>
      </c>
      <c r="N56" s="433"/>
      <c r="O56" s="343">
        <f t="shared" si="5"/>
        <v>5756.562999999999</v>
      </c>
      <c r="P56" s="351">
        <f t="shared" si="5"/>
        <v>4765.128000000001</v>
      </c>
      <c r="Q56" s="50"/>
      <c r="R56" s="224"/>
      <c r="S56" s="224"/>
      <c r="T56" s="224"/>
      <c r="U56" s="224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5" t="s">
        <v>58</v>
      </c>
      <c r="C57" s="156"/>
      <c r="D57" s="157"/>
      <c r="E57" s="269"/>
      <c r="F57" s="246">
        <f>+'Cash-Flow-2021-Leva'!F57/1000</f>
        <v>1148.285</v>
      </c>
      <c r="G57" s="245">
        <f>+'Cash-Flow-2021-Leva'!G57/1000</f>
        <v>892.683</v>
      </c>
      <c r="H57" s="269"/>
      <c r="I57" s="246">
        <f>+'Cash-Flow-2021-Leva'!I57/1000</f>
        <v>46.382</v>
      </c>
      <c r="J57" s="245">
        <f>+'Cash-Flow-2021-Leva'!J57/1000</f>
        <v>66.793</v>
      </c>
      <c r="K57" s="269"/>
      <c r="L57" s="246">
        <f>+'Cash-Flow-2021-Leva'!L57/1000</f>
        <v>0</v>
      </c>
      <c r="M57" s="245">
        <f>+'Cash-Flow-2021-Leva'!M57/1000</f>
        <v>0</v>
      </c>
      <c r="N57" s="433"/>
      <c r="O57" s="343">
        <f t="shared" si="5"/>
        <v>1194.6670000000001</v>
      </c>
      <c r="P57" s="351">
        <f t="shared" si="5"/>
        <v>959.476</v>
      </c>
      <c r="Q57" s="50"/>
      <c r="R57" s="224"/>
      <c r="S57" s="224"/>
      <c r="T57" s="224"/>
      <c r="U57" s="224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48" t="s">
        <v>132</v>
      </c>
      <c r="C58" s="149"/>
      <c r="D58" s="150"/>
      <c r="E58" s="269"/>
      <c r="F58" s="238">
        <f>+SUM(F53:F57)</f>
        <v>9022.735999999999</v>
      </c>
      <c r="G58" s="237">
        <f>+SUM(G53:G57)</f>
        <v>7041.546</v>
      </c>
      <c r="H58" s="269"/>
      <c r="I58" s="238">
        <f>+SUM(I53:I57)</f>
        <v>365.805</v>
      </c>
      <c r="J58" s="237">
        <f>+SUM(J53:J57)</f>
        <v>320.719</v>
      </c>
      <c r="K58" s="269"/>
      <c r="L58" s="238">
        <f>+SUM(L53:L57)</f>
        <v>0</v>
      </c>
      <c r="M58" s="237">
        <f>+SUM(M53:M57)</f>
        <v>0</v>
      </c>
      <c r="N58" s="433"/>
      <c r="O58" s="344">
        <f>+SUM(O53:O57)</f>
        <v>9388.541</v>
      </c>
      <c r="P58" s="345">
        <f>+SUM(P53:P57)</f>
        <v>7362.265</v>
      </c>
      <c r="Q58" s="50"/>
      <c r="R58" s="224"/>
      <c r="S58" s="224"/>
      <c r="T58" s="224"/>
      <c r="U58" s="224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8" t="s">
        <v>77</v>
      </c>
      <c r="C59" s="124"/>
      <c r="D59" s="127"/>
      <c r="E59" s="269"/>
      <c r="F59" s="240"/>
      <c r="G59" s="230"/>
      <c r="H59" s="269"/>
      <c r="I59" s="240"/>
      <c r="J59" s="230"/>
      <c r="K59" s="269"/>
      <c r="L59" s="240"/>
      <c r="M59" s="230"/>
      <c r="N59" s="433"/>
      <c r="O59" s="348"/>
      <c r="P59" s="341"/>
      <c r="Q59" s="50"/>
      <c r="R59" s="224"/>
      <c r="S59" s="224"/>
      <c r="T59" s="224"/>
      <c r="U59" s="224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199" t="s">
        <v>124</v>
      </c>
      <c r="C60" s="158"/>
      <c r="D60" s="159"/>
      <c r="E60" s="269"/>
      <c r="F60" s="240">
        <f>+'Cash-Flow-2021-Leva'!F60/1000</f>
        <v>0</v>
      </c>
      <c r="G60" s="230">
        <f>+'Cash-Flow-2021-Leva'!G60/1000</f>
        <v>0</v>
      </c>
      <c r="H60" s="269"/>
      <c r="I60" s="240">
        <f>+'Cash-Flow-2021-Leva'!I60/1000</f>
        <v>0</v>
      </c>
      <c r="J60" s="230">
        <f>+'Cash-Flow-2021-Leva'!J60/1000</f>
        <v>0</v>
      </c>
      <c r="K60" s="269"/>
      <c r="L60" s="240">
        <f>+'Cash-Flow-2021-Leva'!L60/1000</f>
        <v>0</v>
      </c>
      <c r="M60" s="230">
        <f>+'Cash-Flow-2021-Leva'!M60/1000</f>
        <v>0</v>
      </c>
      <c r="N60" s="433"/>
      <c r="O60" s="348">
        <f aca="true" t="shared" si="6" ref="O60:P64">+F60+I60+L60</f>
        <v>0</v>
      </c>
      <c r="P60" s="341">
        <f t="shared" si="6"/>
        <v>0</v>
      </c>
      <c r="Q60" s="50"/>
      <c r="R60" s="224"/>
      <c r="S60" s="224"/>
      <c r="T60" s="224"/>
      <c r="U60" s="224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4" t="s">
        <v>125</v>
      </c>
      <c r="C61" s="154"/>
      <c r="D61" s="155"/>
      <c r="E61" s="269"/>
      <c r="F61" s="246">
        <f>+'Cash-Flow-2021-Leva'!F61/1000</f>
        <v>379.608</v>
      </c>
      <c r="G61" s="245">
        <f>+'Cash-Flow-2021-Leva'!G61/1000</f>
        <v>668.838</v>
      </c>
      <c r="H61" s="269"/>
      <c r="I61" s="246">
        <f>+'Cash-Flow-2021-Leva'!I61/1000</f>
        <v>1289.523</v>
      </c>
      <c r="J61" s="245">
        <f>+'Cash-Flow-2021-Leva'!J61/1000</f>
        <v>3521.597</v>
      </c>
      <c r="K61" s="269"/>
      <c r="L61" s="246">
        <f>+'Cash-Flow-2021-Leva'!L61/1000</f>
        <v>0</v>
      </c>
      <c r="M61" s="245">
        <f>+'Cash-Flow-2021-Leva'!M61/1000</f>
        <v>0</v>
      </c>
      <c r="N61" s="433"/>
      <c r="O61" s="343">
        <f t="shared" si="6"/>
        <v>1669.1309999999999</v>
      </c>
      <c r="P61" s="351">
        <f t="shared" si="6"/>
        <v>4190.435</v>
      </c>
      <c r="Q61" s="50"/>
      <c r="R61" s="224"/>
      <c r="S61" s="224"/>
      <c r="T61" s="224"/>
      <c r="U61" s="224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4" t="s">
        <v>126</v>
      </c>
      <c r="C62" s="154"/>
      <c r="D62" s="155"/>
      <c r="E62" s="269"/>
      <c r="F62" s="246">
        <f>+'Cash-Flow-2021-Leva'!F62/1000</f>
        <v>42.934</v>
      </c>
      <c r="G62" s="245">
        <f>+'Cash-Flow-2021-Leva'!G62/1000</f>
        <v>0</v>
      </c>
      <c r="H62" s="269"/>
      <c r="I62" s="246">
        <f>+'Cash-Flow-2021-Leva'!I62/1000</f>
        <v>0</v>
      </c>
      <c r="J62" s="245">
        <f>+'Cash-Flow-2021-Leva'!J62/1000</f>
        <v>0</v>
      </c>
      <c r="K62" s="269"/>
      <c r="L62" s="246">
        <f>+'Cash-Flow-2021-Leva'!L62/1000</f>
        <v>0</v>
      </c>
      <c r="M62" s="245">
        <f>+'Cash-Flow-2021-Leva'!M62/1000</f>
        <v>0</v>
      </c>
      <c r="N62" s="433"/>
      <c r="O62" s="343">
        <f t="shared" si="6"/>
        <v>42.934</v>
      </c>
      <c r="P62" s="351">
        <f t="shared" si="6"/>
        <v>0</v>
      </c>
      <c r="Q62" s="50"/>
      <c r="R62" s="224"/>
      <c r="S62" s="224"/>
      <c r="T62" s="224"/>
      <c r="U62" s="224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5" t="s">
        <v>252</v>
      </c>
      <c r="C63" s="156"/>
      <c r="D63" s="157"/>
      <c r="E63" s="269"/>
      <c r="F63" s="280">
        <f>+'Cash-Flow-2021-Leva'!F63/1000</f>
        <v>0</v>
      </c>
      <c r="G63" s="279">
        <f>+'Cash-Flow-2021-Leva'!G63/1000</f>
        <v>0</v>
      </c>
      <c r="H63" s="269"/>
      <c r="I63" s="280">
        <f>+'Cash-Flow-2021-Leva'!I63/1000</f>
        <v>0</v>
      </c>
      <c r="J63" s="279">
        <f>+'Cash-Flow-2021-Leva'!J63/1000</f>
        <v>0</v>
      </c>
      <c r="K63" s="269"/>
      <c r="L63" s="280">
        <f>+'Cash-Flow-2021-Leva'!L63/1000</f>
        <v>0</v>
      </c>
      <c r="M63" s="279">
        <f>+'Cash-Flow-2021-Leva'!M63/1000</f>
        <v>0</v>
      </c>
      <c r="N63" s="433"/>
      <c r="O63" s="357">
        <f t="shared" si="6"/>
        <v>0</v>
      </c>
      <c r="P63" s="386">
        <f t="shared" si="6"/>
        <v>0</v>
      </c>
      <c r="Q63" s="50"/>
      <c r="R63" s="224"/>
      <c r="S63" s="224"/>
      <c r="T63" s="224"/>
      <c r="U63" s="224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5" t="s">
        <v>111</v>
      </c>
      <c r="C64" s="174"/>
      <c r="D64" s="175"/>
      <c r="E64" s="269"/>
      <c r="F64" s="282">
        <f>+'Cash-Flow-2021-Leva'!F64/1000</f>
        <v>0</v>
      </c>
      <c r="G64" s="281">
        <f>+'Cash-Flow-2021-Leva'!G64/1000</f>
        <v>0</v>
      </c>
      <c r="H64" s="269"/>
      <c r="I64" s="282">
        <f>+'Cash-Flow-2021-Leva'!I64/1000</f>
        <v>0</v>
      </c>
      <c r="J64" s="281">
        <f>+'Cash-Flow-2021-Leva'!J64/1000</f>
        <v>0</v>
      </c>
      <c r="K64" s="269"/>
      <c r="L64" s="282">
        <f>+'Cash-Flow-2021-Leva'!L64/1000</f>
        <v>0</v>
      </c>
      <c r="M64" s="281">
        <f>+'Cash-Flow-2021-Leva'!M64/1000</f>
        <v>0</v>
      </c>
      <c r="N64" s="433"/>
      <c r="O64" s="387">
        <f t="shared" si="6"/>
        <v>0</v>
      </c>
      <c r="P64" s="388">
        <f t="shared" si="6"/>
        <v>0</v>
      </c>
      <c r="Q64" s="50"/>
      <c r="R64" s="224"/>
      <c r="S64" s="224"/>
      <c r="T64" s="224"/>
      <c r="U64" s="224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48" t="s">
        <v>133</v>
      </c>
      <c r="C65" s="149"/>
      <c r="D65" s="150"/>
      <c r="E65" s="269"/>
      <c r="F65" s="238">
        <f>+SUM(F60:F63)</f>
        <v>422.54200000000003</v>
      </c>
      <c r="G65" s="237">
        <f>+SUM(G60:G63)</f>
        <v>668.838</v>
      </c>
      <c r="H65" s="269"/>
      <c r="I65" s="238">
        <f>+SUM(I60:I63)</f>
        <v>1289.523</v>
      </c>
      <c r="J65" s="237">
        <f>+SUM(J60:J63)</f>
        <v>3521.597</v>
      </c>
      <c r="K65" s="269"/>
      <c r="L65" s="238">
        <f>+SUM(L60:L63)</f>
        <v>0</v>
      </c>
      <c r="M65" s="237">
        <f>+SUM(M60:M63)</f>
        <v>0</v>
      </c>
      <c r="N65" s="433"/>
      <c r="O65" s="344">
        <f>+SUM(O60:O63)</f>
        <v>1712.0649999999998</v>
      </c>
      <c r="P65" s="345">
        <f>+SUM(P60:P63)</f>
        <v>4190.435</v>
      </c>
      <c r="Q65" s="50"/>
      <c r="R65" s="224"/>
      <c r="S65" s="224"/>
      <c r="T65" s="224"/>
      <c r="U65" s="224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8" t="s">
        <v>65</v>
      </c>
      <c r="C66" s="124"/>
      <c r="D66" s="127"/>
      <c r="E66" s="269"/>
      <c r="F66" s="246"/>
      <c r="G66" s="245"/>
      <c r="H66" s="269"/>
      <c r="I66" s="246"/>
      <c r="J66" s="245"/>
      <c r="K66" s="269"/>
      <c r="L66" s="246"/>
      <c r="M66" s="245"/>
      <c r="N66" s="433"/>
      <c r="O66" s="343"/>
      <c r="P66" s="351"/>
      <c r="Q66" s="50"/>
      <c r="R66" s="224"/>
      <c r="S66" s="224"/>
      <c r="T66" s="224"/>
      <c r="U66" s="224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199" t="s">
        <v>253</v>
      </c>
      <c r="C67" s="158"/>
      <c r="D67" s="159"/>
      <c r="E67" s="269"/>
      <c r="F67" s="240">
        <f>+'Cash-Flow-2021-Leva'!F67/1000</f>
        <v>0.589</v>
      </c>
      <c r="G67" s="230">
        <f>+'Cash-Flow-2021-Leva'!G67/1000</f>
        <v>0.138</v>
      </c>
      <c r="H67" s="269"/>
      <c r="I67" s="240">
        <f>+'Cash-Flow-2021-Leva'!I67/1000</f>
        <v>0</v>
      </c>
      <c r="J67" s="230">
        <f>+'Cash-Flow-2021-Leva'!J67/1000</f>
        <v>0</v>
      </c>
      <c r="K67" s="269"/>
      <c r="L67" s="240">
        <f>+'Cash-Flow-2021-Leva'!L67/1000</f>
        <v>0</v>
      </c>
      <c r="M67" s="230">
        <f>+'Cash-Flow-2021-Leva'!M67/1000</f>
        <v>0</v>
      </c>
      <c r="N67" s="433"/>
      <c r="O67" s="348">
        <f>+F67+I67+L67</f>
        <v>0.589</v>
      </c>
      <c r="P67" s="341">
        <f>+G67+J67+M67</f>
        <v>0.138</v>
      </c>
      <c r="Q67" s="50"/>
      <c r="R67" s="224"/>
      <c r="S67" s="224"/>
      <c r="T67" s="224"/>
      <c r="U67" s="224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5" t="s">
        <v>146</v>
      </c>
      <c r="C68" s="156"/>
      <c r="D68" s="157"/>
      <c r="E68" s="269"/>
      <c r="F68" s="246">
        <f>+'Cash-Flow-2021-Leva'!F68/1000</f>
        <v>0.296</v>
      </c>
      <c r="G68" s="245">
        <f>+'Cash-Flow-2021-Leva'!G68/1000</f>
        <v>0</v>
      </c>
      <c r="H68" s="269"/>
      <c r="I68" s="246">
        <f>+'Cash-Flow-2021-Leva'!I68/1000</f>
        <v>0</v>
      </c>
      <c r="J68" s="245">
        <f>+'Cash-Flow-2021-Leva'!J68/1000</f>
        <v>0</v>
      </c>
      <c r="K68" s="269"/>
      <c r="L68" s="246">
        <f>+'Cash-Flow-2021-Leva'!L68/1000</f>
        <v>0</v>
      </c>
      <c r="M68" s="245">
        <f>+'Cash-Flow-2021-Leva'!M68/1000</f>
        <v>0</v>
      </c>
      <c r="N68" s="433"/>
      <c r="O68" s="343">
        <f>+F68+I68+L68</f>
        <v>0.296</v>
      </c>
      <c r="P68" s="351">
        <f>+G68+J68+M68</f>
        <v>0</v>
      </c>
      <c r="Q68" s="50"/>
      <c r="R68" s="224"/>
      <c r="S68" s="224"/>
      <c r="T68" s="224"/>
      <c r="U68" s="224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48" t="s">
        <v>134</v>
      </c>
      <c r="C69" s="149"/>
      <c r="D69" s="150"/>
      <c r="E69" s="269"/>
      <c r="F69" s="238">
        <f>+SUM(F67:F68)</f>
        <v>0.885</v>
      </c>
      <c r="G69" s="237">
        <f>+SUM(G67:G68)</f>
        <v>0.138</v>
      </c>
      <c r="H69" s="269"/>
      <c r="I69" s="238">
        <f>+SUM(I67:I68)</f>
        <v>0</v>
      </c>
      <c r="J69" s="237">
        <f>+SUM(J67:J68)</f>
        <v>0</v>
      </c>
      <c r="K69" s="269"/>
      <c r="L69" s="238">
        <f>+SUM(L67:L68)</f>
        <v>0</v>
      </c>
      <c r="M69" s="237">
        <f>+SUM(M67:M68)</f>
        <v>0</v>
      </c>
      <c r="N69" s="433"/>
      <c r="O69" s="344">
        <f>+SUM(O67:O68)</f>
        <v>0.885</v>
      </c>
      <c r="P69" s="345">
        <f>+SUM(P67:P68)</f>
        <v>0.138</v>
      </c>
      <c r="Q69" s="50"/>
      <c r="R69" s="224"/>
      <c r="S69" s="224"/>
      <c r="T69" s="224"/>
      <c r="U69" s="224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8" t="s">
        <v>59</v>
      </c>
      <c r="C70" s="124"/>
      <c r="D70" s="127"/>
      <c r="E70" s="269"/>
      <c r="F70" s="246"/>
      <c r="G70" s="245"/>
      <c r="H70" s="269"/>
      <c r="I70" s="246"/>
      <c r="J70" s="245"/>
      <c r="K70" s="269"/>
      <c r="L70" s="246"/>
      <c r="M70" s="245"/>
      <c r="N70" s="433"/>
      <c r="O70" s="343"/>
      <c r="P70" s="351"/>
      <c r="Q70" s="50"/>
      <c r="R70" s="224"/>
      <c r="S70" s="224"/>
      <c r="T70" s="224"/>
      <c r="U70" s="224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199" t="s">
        <v>60</v>
      </c>
      <c r="C71" s="158"/>
      <c r="D71" s="159"/>
      <c r="E71" s="269"/>
      <c r="F71" s="240">
        <f>+'Cash-Flow-2021-Leva'!F71/1000</f>
        <v>77.027</v>
      </c>
      <c r="G71" s="230">
        <f>+'Cash-Flow-2021-Leva'!G71/1000</f>
        <v>76.023</v>
      </c>
      <c r="H71" s="269"/>
      <c r="I71" s="240">
        <f>+'Cash-Flow-2021-Leva'!I71/1000</f>
        <v>6.748</v>
      </c>
      <c r="J71" s="230">
        <f>+'Cash-Flow-2021-Leva'!J71/1000</f>
        <v>3.389</v>
      </c>
      <c r="K71" s="269"/>
      <c r="L71" s="240">
        <f>+'Cash-Flow-2021-Leva'!L71/1000</f>
        <v>0</v>
      </c>
      <c r="M71" s="230">
        <f>+'Cash-Flow-2021-Leva'!M71/1000</f>
        <v>0</v>
      </c>
      <c r="N71" s="433"/>
      <c r="O71" s="348">
        <f>+F71+I71+L71</f>
        <v>83.775</v>
      </c>
      <c r="P71" s="341">
        <f>+G71+J71+M71</f>
        <v>79.41199999999999</v>
      </c>
      <c r="Q71" s="50"/>
      <c r="R71" s="224"/>
      <c r="S71" s="224"/>
      <c r="T71" s="224"/>
      <c r="U71" s="224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5" t="s">
        <v>61</v>
      </c>
      <c r="C72" s="156"/>
      <c r="D72" s="157"/>
      <c r="E72" s="269"/>
      <c r="F72" s="246">
        <f>+'Cash-Flow-2021-Leva'!F72/1000</f>
        <v>0</v>
      </c>
      <c r="G72" s="245">
        <f>+'Cash-Flow-2021-Leva'!G72/1000</f>
        <v>0</v>
      </c>
      <c r="H72" s="269"/>
      <c r="I72" s="246">
        <f>+'Cash-Flow-2021-Leva'!I72/1000</f>
        <v>0</v>
      </c>
      <c r="J72" s="245">
        <f>+'Cash-Flow-2021-Leva'!J72/1000</f>
        <v>0</v>
      </c>
      <c r="K72" s="269"/>
      <c r="L72" s="246">
        <f>+'Cash-Flow-2021-Leva'!L72/1000</f>
        <v>0</v>
      </c>
      <c r="M72" s="245">
        <f>+'Cash-Flow-2021-Leva'!M72/1000</f>
        <v>0</v>
      </c>
      <c r="N72" s="433"/>
      <c r="O72" s="343">
        <f>+F72+I72+L72</f>
        <v>0</v>
      </c>
      <c r="P72" s="351">
        <f>+G72+J72+M72</f>
        <v>0</v>
      </c>
      <c r="Q72" s="50"/>
      <c r="R72" s="224"/>
      <c r="S72" s="224"/>
      <c r="T72" s="224"/>
      <c r="U72" s="224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48" t="s">
        <v>135</v>
      </c>
      <c r="C73" s="149"/>
      <c r="D73" s="150"/>
      <c r="E73" s="269"/>
      <c r="F73" s="238">
        <f>+SUM(F71:F72)</f>
        <v>77.027</v>
      </c>
      <c r="G73" s="237">
        <f>+SUM(G71:G72)</f>
        <v>76.023</v>
      </c>
      <c r="H73" s="269"/>
      <c r="I73" s="238">
        <f>+SUM(I71:I72)</f>
        <v>6.748</v>
      </c>
      <c r="J73" s="237">
        <f>+SUM(J71:J72)</f>
        <v>3.389</v>
      </c>
      <c r="K73" s="269"/>
      <c r="L73" s="238">
        <f>+SUM(L71:L72)</f>
        <v>0</v>
      </c>
      <c r="M73" s="237">
        <f>+SUM(M71:M72)</f>
        <v>0</v>
      </c>
      <c r="N73" s="433"/>
      <c r="O73" s="344">
        <f>+SUM(O71:O72)</f>
        <v>83.775</v>
      </c>
      <c r="P73" s="345">
        <f>+SUM(P71:P72)</f>
        <v>79.41199999999999</v>
      </c>
      <c r="Q73" s="50"/>
      <c r="R73" s="224"/>
      <c r="S73" s="224"/>
      <c r="T73" s="224"/>
      <c r="U73" s="224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8" t="s">
        <v>62</v>
      </c>
      <c r="C74" s="124"/>
      <c r="D74" s="127"/>
      <c r="E74" s="269"/>
      <c r="F74" s="246"/>
      <c r="G74" s="245"/>
      <c r="H74" s="269"/>
      <c r="I74" s="246"/>
      <c r="J74" s="245"/>
      <c r="K74" s="269"/>
      <c r="L74" s="246"/>
      <c r="M74" s="245"/>
      <c r="N74" s="433"/>
      <c r="O74" s="343"/>
      <c r="P74" s="351"/>
      <c r="Q74" s="50"/>
      <c r="R74" s="224"/>
      <c r="S74" s="224"/>
      <c r="T74" s="224"/>
      <c r="U74" s="224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199" t="s">
        <v>63</v>
      </c>
      <c r="C75" s="158"/>
      <c r="D75" s="159"/>
      <c r="E75" s="269"/>
      <c r="F75" s="240">
        <f>+'Cash-Flow-2021-Leva'!F75/1000</f>
        <v>279.081</v>
      </c>
      <c r="G75" s="230">
        <f>+'Cash-Flow-2021-Leva'!G75/1000</f>
        <v>226.541</v>
      </c>
      <c r="H75" s="269"/>
      <c r="I75" s="240">
        <f>+'Cash-Flow-2021-Leva'!I75/1000</f>
        <v>0</v>
      </c>
      <c r="J75" s="230">
        <f>+'Cash-Flow-2021-Leva'!J75/1000</f>
        <v>0</v>
      </c>
      <c r="K75" s="269"/>
      <c r="L75" s="240">
        <f>+'Cash-Flow-2021-Leva'!L75/1000</f>
        <v>0</v>
      </c>
      <c r="M75" s="230">
        <f>+'Cash-Flow-2021-Leva'!M75/1000</f>
        <v>0</v>
      </c>
      <c r="N75" s="433"/>
      <c r="O75" s="348">
        <f>+F75+I75+L75</f>
        <v>279.081</v>
      </c>
      <c r="P75" s="341">
        <f>+G75+J75+M75</f>
        <v>226.541</v>
      </c>
      <c r="Q75" s="50"/>
      <c r="R75" s="224"/>
      <c r="S75" s="224"/>
      <c r="T75" s="224"/>
      <c r="U75" s="224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5" t="s">
        <v>64</v>
      </c>
      <c r="C76" s="156"/>
      <c r="D76" s="157"/>
      <c r="E76" s="269"/>
      <c r="F76" s="246">
        <f>+'Cash-Flow-2021-Leva'!F76/1000</f>
        <v>0</v>
      </c>
      <c r="G76" s="245">
        <f>+'Cash-Flow-2021-Leva'!G76/1000</f>
        <v>0</v>
      </c>
      <c r="H76" s="269"/>
      <c r="I76" s="246">
        <f>+'Cash-Flow-2021-Leva'!I76/1000</f>
        <v>0</v>
      </c>
      <c r="J76" s="245">
        <f>+'Cash-Flow-2021-Leva'!J76/1000</f>
        <v>0</v>
      </c>
      <c r="K76" s="269"/>
      <c r="L76" s="246">
        <f>+'Cash-Flow-2021-Leva'!L76/1000</f>
        <v>0</v>
      </c>
      <c r="M76" s="245">
        <f>+'Cash-Flow-2021-Leva'!M76/1000</f>
        <v>0</v>
      </c>
      <c r="N76" s="433"/>
      <c r="O76" s="343">
        <f>+F76+I76+L76</f>
        <v>0</v>
      </c>
      <c r="P76" s="351">
        <f>+G76+J76+M76</f>
        <v>0</v>
      </c>
      <c r="Q76" s="50"/>
      <c r="R76" s="224"/>
      <c r="S76" s="224"/>
      <c r="T76" s="224"/>
      <c r="U76" s="224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48" t="s">
        <v>136</v>
      </c>
      <c r="C77" s="149"/>
      <c r="D77" s="150"/>
      <c r="E77" s="269"/>
      <c r="F77" s="238">
        <f>+SUM(F75:F76)</f>
        <v>279.081</v>
      </c>
      <c r="G77" s="237">
        <f>+SUM(G75:G76)</f>
        <v>226.541</v>
      </c>
      <c r="H77" s="269"/>
      <c r="I77" s="238">
        <f>+SUM(I75:I76)</f>
        <v>0</v>
      </c>
      <c r="J77" s="237">
        <f>+SUM(J75:J76)</f>
        <v>0</v>
      </c>
      <c r="K77" s="269"/>
      <c r="L77" s="238">
        <f>+SUM(L75:L76)</f>
        <v>0</v>
      </c>
      <c r="M77" s="237">
        <f>+SUM(M75:M76)</f>
        <v>0</v>
      </c>
      <c r="N77" s="433"/>
      <c r="O77" s="344">
        <f>+SUM(O75:O76)</f>
        <v>279.081</v>
      </c>
      <c r="P77" s="345">
        <f>+SUM(P75:P76)</f>
        <v>226.541</v>
      </c>
      <c r="Q77" s="50"/>
      <c r="R77" s="224"/>
      <c r="S77" s="224"/>
      <c r="T77" s="224"/>
      <c r="U77" s="224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1"/>
      <c r="C78" s="172"/>
      <c r="D78" s="173"/>
      <c r="E78" s="269"/>
      <c r="F78" s="246"/>
      <c r="G78" s="245"/>
      <c r="H78" s="269"/>
      <c r="I78" s="246"/>
      <c r="J78" s="245"/>
      <c r="K78" s="269"/>
      <c r="L78" s="246"/>
      <c r="M78" s="245"/>
      <c r="N78" s="433"/>
      <c r="O78" s="343"/>
      <c r="P78" s="351"/>
      <c r="Q78" s="50"/>
      <c r="R78" s="224"/>
      <c r="S78" s="224"/>
      <c r="T78" s="224"/>
      <c r="U78" s="224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25" t="s">
        <v>258</v>
      </c>
      <c r="C79" s="185"/>
      <c r="D79" s="186"/>
      <c r="E79" s="269"/>
      <c r="F79" s="256">
        <f>+F58+F65+F69+F73+F77</f>
        <v>9802.270999999999</v>
      </c>
      <c r="G79" s="255">
        <f>+G58+G65+G69+G73+G77</f>
        <v>8013.086</v>
      </c>
      <c r="H79" s="269"/>
      <c r="I79" s="256">
        <f>+I58+I65+I69+I73+I77</f>
        <v>1662.076</v>
      </c>
      <c r="J79" s="255">
        <f>+J58+J65+J69+J73+J77</f>
        <v>3845.7050000000004</v>
      </c>
      <c r="K79" s="269"/>
      <c r="L79" s="256">
        <f>+L58+L65+L69+L73+L77</f>
        <v>0</v>
      </c>
      <c r="M79" s="255">
        <f>+M58+M65+M69+M73+M77</f>
        <v>0</v>
      </c>
      <c r="N79" s="433"/>
      <c r="O79" s="355">
        <f>+O58+O65+O69+O73+O77</f>
        <v>11464.347</v>
      </c>
      <c r="P79" s="356">
        <f>+P58+P65+P69+P73+P77</f>
        <v>11858.791000000001</v>
      </c>
      <c r="Q79" s="50">
        <f>+Q58+Q65+Q69+Q73+Q77</f>
        <v>0</v>
      </c>
      <c r="R79" s="224"/>
      <c r="S79" s="224"/>
      <c r="T79" s="224"/>
      <c r="U79" s="224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6" t="s">
        <v>257</v>
      </c>
      <c r="C80" s="123"/>
      <c r="D80" s="126"/>
      <c r="E80" s="269"/>
      <c r="F80" s="240"/>
      <c r="G80" s="230"/>
      <c r="H80" s="269"/>
      <c r="I80" s="240"/>
      <c r="J80" s="230"/>
      <c r="K80" s="269"/>
      <c r="L80" s="240"/>
      <c r="M80" s="230"/>
      <c r="N80" s="433"/>
      <c r="O80" s="348"/>
      <c r="P80" s="341"/>
      <c r="Q80" s="50"/>
      <c r="R80" s="224"/>
      <c r="S80" s="224"/>
      <c r="T80" s="224"/>
      <c r="U80" s="224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199" t="s">
        <v>81</v>
      </c>
      <c r="C81" s="158"/>
      <c r="D81" s="159"/>
      <c r="E81" s="269"/>
      <c r="F81" s="242">
        <f>+'Cash-Flow-2021-Leva'!F81/1000</f>
        <v>9412.815</v>
      </c>
      <c r="G81" s="241">
        <f>+'Cash-Flow-2021-Leva'!G81/1000</f>
        <v>7391.13</v>
      </c>
      <c r="H81" s="269"/>
      <c r="I81" s="242">
        <f>+'Cash-Flow-2021-Leva'!I81/1000</f>
        <v>1134.236</v>
      </c>
      <c r="J81" s="241">
        <f>+'Cash-Flow-2021-Leva'!J81/1000</f>
        <v>4024.785</v>
      </c>
      <c r="K81" s="269"/>
      <c r="L81" s="242">
        <f>+'Cash-Flow-2021-Leva'!L81/1000</f>
        <v>0</v>
      </c>
      <c r="M81" s="241">
        <f>+'Cash-Flow-2021-Leva'!M81/1000</f>
        <v>0</v>
      </c>
      <c r="N81" s="433"/>
      <c r="O81" s="347">
        <f>+F81+I81+L81</f>
        <v>10547.051000000001</v>
      </c>
      <c r="P81" s="349">
        <f>+G81+J81+M81</f>
        <v>11415.915</v>
      </c>
      <c r="Q81" s="50"/>
      <c r="R81" s="224"/>
      <c r="S81" s="224"/>
      <c r="T81" s="224"/>
      <c r="U81" s="224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5" t="s">
        <v>78</v>
      </c>
      <c r="C82" s="156"/>
      <c r="D82" s="157"/>
      <c r="E82" s="269"/>
      <c r="F82" s="246">
        <f>+'Cash-Flow-2021-Leva'!F82/1000</f>
        <v>-320.368</v>
      </c>
      <c r="G82" s="245">
        <f>+'Cash-Flow-2021-Leva'!G82/1000</f>
        <v>-27.376</v>
      </c>
      <c r="H82" s="269"/>
      <c r="I82" s="246">
        <f>+'Cash-Flow-2021-Leva'!I82/1000</f>
        <v>319.368</v>
      </c>
      <c r="J82" s="245">
        <f>+'Cash-Flow-2021-Leva'!J82/1000</f>
        <v>26.376</v>
      </c>
      <c r="K82" s="269"/>
      <c r="L82" s="246">
        <f>+'Cash-Flow-2021-Leva'!L82/1000</f>
        <v>1</v>
      </c>
      <c r="M82" s="245">
        <f>+'Cash-Flow-2021-Leva'!M82/1000</f>
        <v>1</v>
      </c>
      <c r="N82" s="433"/>
      <c r="O82" s="343">
        <f>+F82+I82+L82</f>
        <v>0</v>
      </c>
      <c r="P82" s="351">
        <f>+G82+J82+M82</f>
        <v>0</v>
      </c>
      <c r="Q82" s="50"/>
      <c r="R82" s="224"/>
      <c r="S82" s="224"/>
      <c r="T82" s="224"/>
      <c r="U82" s="224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07" t="s">
        <v>259</v>
      </c>
      <c r="C83" s="143"/>
      <c r="D83" s="144"/>
      <c r="E83" s="269"/>
      <c r="F83" s="264">
        <f>+F81+F82</f>
        <v>9092.447</v>
      </c>
      <c r="G83" s="263">
        <f>+G81+G82</f>
        <v>7363.754</v>
      </c>
      <c r="H83" s="269"/>
      <c r="I83" s="264">
        <f>+I81+I82</f>
        <v>1453.604</v>
      </c>
      <c r="J83" s="263">
        <f>+J81+J82</f>
        <v>4051.161</v>
      </c>
      <c r="K83" s="269"/>
      <c r="L83" s="264">
        <f>+L81+L82</f>
        <v>1</v>
      </c>
      <c r="M83" s="263">
        <f>+M81+M82</f>
        <v>1</v>
      </c>
      <c r="N83" s="433"/>
      <c r="O83" s="358">
        <f>+O81+O82</f>
        <v>10547.051000000001</v>
      </c>
      <c r="P83" s="359">
        <f>+P81+P82</f>
        <v>11415.915</v>
      </c>
      <c r="Q83" s="50"/>
      <c r="R83" s="224"/>
      <c r="S83" s="224"/>
      <c r="T83" s="224"/>
      <c r="U83" s="224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77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77"/>
      <c r="D84" s="777"/>
      <c r="E84" s="5"/>
      <c r="F84" s="437">
        <f>+ROUND(+F85+F86,0)</f>
        <v>0</v>
      </c>
      <c r="G84" s="438">
        <f>+ROUND(+G85+G86,0)</f>
        <v>0</v>
      </c>
      <c r="H84" s="5"/>
      <c r="I84" s="437">
        <f>+ROUND(+I85+I86,0)</f>
        <v>0</v>
      </c>
      <c r="J84" s="438">
        <f>+ROUND(+J85+J86,0)</f>
        <v>0</v>
      </c>
      <c r="K84" s="5"/>
      <c r="L84" s="437">
        <f>+ROUND(+L85+L86,0)</f>
        <v>0</v>
      </c>
      <c r="M84" s="438">
        <f>+ROUND(+M85+M86,0)</f>
        <v>0</v>
      </c>
      <c r="N84" s="432"/>
      <c r="O84" s="446">
        <f>+ROUND(+O85+O86,0)</f>
        <v>0</v>
      </c>
      <c r="P84" s="447">
        <f>+ROUND(+P85+P86,0)</f>
        <v>0</v>
      </c>
      <c r="Q84" s="50"/>
      <c r="R84" s="224"/>
      <c r="S84" s="224"/>
      <c r="T84" s="224"/>
      <c r="U84" s="224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1" t="s">
        <v>260</v>
      </c>
      <c r="C85" s="139"/>
      <c r="D85" s="140"/>
      <c r="E85" s="269"/>
      <c r="F85" s="285">
        <f>+F50-F79+F83</f>
        <v>352.1950000000015</v>
      </c>
      <c r="G85" s="284">
        <f>+G50-G79+G83</f>
        <v>173.48099999999977</v>
      </c>
      <c r="H85" s="269"/>
      <c r="I85" s="285">
        <f>+I50-I79+I83</f>
        <v>-208.47199999999998</v>
      </c>
      <c r="J85" s="284">
        <f>+J50-J79+J83</f>
        <v>205.45599999999968</v>
      </c>
      <c r="K85" s="269"/>
      <c r="L85" s="285">
        <f>+L50-L79+L83</f>
        <v>1</v>
      </c>
      <c r="M85" s="284">
        <f>+M50-M79+M83</f>
        <v>1</v>
      </c>
      <c r="N85" s="433"/>
      <c r="O85" s="360">
        <f>+O50-O79+O83</f>
        <v>144.72300000000178</v>
      </c>
      <c r="P85" s="361">
        <f>+P50-P79+P83</f>
        <v>379.9369999999999</v>
      </c>
      <c r="Q85" s="114"/>
      <c r="R85" s="224"/>
      <c r="S85" s="224"/>
      <c r="T85" s="224"/>
      <c r="U85" s="224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6" t="s">
        <v>112</v>
      </c>
      <c r="C86" s="141"/>
      <c r="D86" s="142"/>
      <c r="E86" s="269"/>
      <c r="F86" s="287">
        <f>+F103+F122+F129-F134</f>
        <v>-352.1950000000001</v>
      </c>
      <c r="G86" s="286">
        <f>+G103+G122+G129-G134</f>
        <v>-173.48099999999982</v>
      </c>
      <c r="H86" s="269"/>
      <c r="I86" s="287">
        <f>+I103+I122+I129-I134</f>
        <v>208.472</v>
      </c>
      <c r="J86" s="286">
        <f>+J103+J122+J129-J134</f>
        <v>-205.456</v>
      </c>
      <c r="K86" s="269"/>
      <c r="L86" s="287">
        <f>+L103+L122+L129-L134</f>
        <v>-0.9999999999999964</v>
      </c>
      <c r="M86" s="286">
        <f>+M103+M122+M129-M134</f>
        <v>-0.9999999999999911</v>
      </c>
      <c r="N86" s="433"/>
      <c r="O86" s="362">
        <f>+O103+O122+O129-O134</f>
        <v>-144.72299999999984</v>
      </c>
      <c r="P86" s="363">
        <f>+P103+P122+P129-P134</f>
        <v>-379.93699999999995</v>
      </c>
      <c r="Q86" s="114"/>
      <c r="R86" s="224"/>
      <c r="S86" s="224"/>
      <c r="T86" s="224"/>
      <c r="U86" s="224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6" t="s">
        <v>101</v>
      </c>
      <c r="C87" s="137"/>
      <c r="D87" s="138"/>
      <c r="E87" s="269"/>
      <c r="F87" s="239"/>
      <c r="G87" s="228"/>
      <c r="H87" s="269"/>
      <c r="I87" s="239"/>
      <c r="J87" s="228"/>
      <c r="K87" s="269"/>
      <c r="L87" s="239"/>
      <c r="M87" s="228"/>
      <c r="N87" s="433"/>
      <c r="O87" s="346"/>
      <c r="P87" s="339"/>
      <c r="Q87" s="50"/>
      <c r="R87" s="224"/>
      <c r="S87" s="224"/>
      <c r="T87" s="224"/>
      <c r="U87" s="224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7" t="s">
        <v>107</v>
      </c>
      <c r="C88" s="152"/>
      <c r="D88" s="153"/>
      <c r="E88" s="269"/>
      <c r="F88" s="242"/>
      <c r="G88" s="241"/>
      <c r="H88" s="269"/>
      <c r="I88" s="242"/>
      <c r="J88" s="241"/>
      <c r="K88" s="269"/>
      <c r="L88" s="242"/>
      <c r="M88" s="241"/>
      <c r="N88" s="433"/>
      <c r="O88" s="347"/>
      <c r="P88" s="349"/>
      <c r="Q88" s="50"/>
      <c r="R88" s="224"/>
      <c r="S88" s="224"/>
      <c r="T88" s="224"/>
      <c r="U88" s="224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4" t="s">
        <v>108</v>
      </c>
      <c r="C89" s="154"/>
      <c r="D89" s="155"/>
      <c r="E89" s="269"/>
      <c r="F89" s="244">
        <f>+'Cash-Flow-2021-Leva'!F89/1000</f>
        <v>0</v>
      </c>
      <c r="G89" s="243">
        <f>+'Cash-Flow-2021-Leva'!G89/1000</f>
        <v>0</v>
      </c>
      <c r="H89" s="269"/>
      <c r="I89" s="244">
        <f>+'Cash-Flow-2021-Leva'!I89/1000</f>
        <v>0</v>
      </c>
      <c r="J89" s="243">
        <f>+'Cash-Flow-2021-Leva'!J89/1000</f>
        <v>0</v>
      </c>
      <c r="K89" s="269"/>
      <c r="L89" s="244">
        <f>+'Cash-Flow-2021-Leva'!L89/1000</f>
        <v>0</v>
      </c>
      <c r="M89" s="243">
        <f>+'Cash-Flow-2021-Leva'!M89/1000</f>
        <v>0</v>
      </c>
      <c r="N89" s="433"/>
      <c r="O89" s="342">
        <f>+F89+I89+L89</f>
        <v>0</v>
      </c>
      <c r="P89" s="350">
        <f>+G89+J89+M89</f>
        <v>0</v>
      </c>
      <c r="Q89" s="50"/>
      <c r="R89" s="224"/>
      <c r="S89" s="224"/>
      <c r="T89" s="224"/>
      <c r="U89" s="224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5" t="s">
        <v>254</v>
      </c>
      <c r="C90" s="156"/>
      <c r="D90" s="157"/>
      <c r="E90" s="269"/>
      <c r="F90" s="246">
        <f>+'Cash-Flow-2021-Leva'!F90/1000</f>
        <v>0</v>
      </c>
      <c r="G90" s="245">
        <f>+'Cash-Flow-2021-Leva'!G90/1000</f>
        <v>0</v>
      </c>
      <c r="H90" s="269"/>
      <c r="I90" s="246">
        <f>+'Cash-Flow-2021-Leva'!I90/1000</f>
        <v>0</v>
      </c>
      <c r="J90" s="245">
        <f>+'Cash-Flow-2021-Leva'!J90/1000</f>
        <v>0</v>
      </c>
      <c r="K90" s="269"/>
      <c r="L90" s="246">
        <f>+'Cash-Flow-2021-Leva'!L90/1000</f>
        <v>0</v>
      </c>
      <c r="M90" s="245">
        <f>+'Cash-Flow-2021-Leva'!M90/1000</f>
        <v>0</v>
      </c>
      <c r="N90" s="433"/>
      <c r="O90" s="343">
        <f>+F90+I90+L90</f>
        <v>0</v>
      </c>
      <c r="P90" s="351">
        <f>+G90+J90+M90</f>
        <v>0</v>
      </c>
      <c r="Q90" s="50"/>
      <c r="R90" s="224"/>
      <c r="S90" s="224"/>
      <c r="T90" s="224"/>
      <c r="U90" s="224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26" t="s">
        <v>261</v>
      </c>
      <c r="C91" s="146"/>
      <c r="D91" s="147"/>
      <c r="E91" s="269"/>
      <c r="F91" s="238">
        <f>+SUM(F89:F90)</f>
        <v>0</v>
      </c>
      <c r="G91" s="237">
        <f>+SUM(G89:G90)</f>
        <v>0</v>
      </c>
      <c r="H91" s="269"/>
      <c r="I91" s="238">
        <f>+SUM(I89:I90)</f>
        <v>0</v>
      </c>
      <c r="J91" s="237">
        <f>+SUM(J89:J90)</f>
        <v>0</v>
      </c>
      <c r="K91" s="269"/>
      <c r="L91" s="238">
        <f>+SUM(L89:L90)</f>
        <v>0</v>
      </c>
      <c r="M91" s="237">
        <f>+SUM(M89:M90)</f>
        <v>0</v>
      </c>
      <c r="N91" s="433"/>
      <c r="O91" s="344">
        <f>+SUM(O89:O90)</f>
        <v>0</v>
      </c>
      <c r="P91" s="345">
        <f>+SUM(P89:P90)</f>
        <v>0</v>
      </c>
      <c r="Q91" s="50"/>
      <c r="R91" s="224"/>
      <c r="S91" s="224"/>
      <c r="T91" s="224"/>
      <c r="U91" s="224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6" t="s">
        <v>92</v>
      </c>
      <c r="C92" s="124"/>
      <c r="D92" s="127"/>
      <c r="E92" s="269"/>
      <c r="F92" s="239"/>
      <c r="G92" s="228"/>
      <c r="H92" s="269"/>
      <c r="I92" s="239"/>
      <c r="J92" s="228"/>
      <c r="K92" s="269"/>
      <c r="L92" s="239"/>
      <c r="M92" s="228"/>
      <c r="N92" s="433"/>
      <c r="O92" s="346"/>
      <c r="P92" s="339"/>
      <c r="Q92" s="50"/>
      <c r="R92" s="224"/>
      <c r="S92" s="224"/>
      <c r="T92" s="224"/>
      <c r="U92" s="224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199" t="s">
        <v>95</v>
      </c>
      <c r="C93" s="158"/>
      <c r="D93" s="159"/>
      <c r="E93" s="269"/>
      <c r="F93" s="242">
        <f>+'Cash-Flow-2021-Leva'!F93/1000</f>
        <v>-10</v>
      </c>
      <c r="G93" s="241">
        <f>+'Cash-Flow-2021-Leva'!G93/1000</f>
        <v>-30</v>
      </c>
      <c r="H93" s="269"/>
      <c r="I93" s="242">
        <f>+'Cash-Flow-2021-Leva'!I93/1000</f>
        <v>0</v>
      </c>
      <c r="J93" s="241">
        <f>+'Cash-Flow-2021-Leva'!J93/1000</f>
        <v>0</v>
      </c>
      <c r="K93" s="269"/>
      <c r="L93" s="242">
        <f>+'Cash-Flow-2021-Leva'!L93/1000</f>
        <v>0</v>
      </c>
      <c r="M93" s="241">
        <f>+'Cash-Flow-2021-Leva'!M93/1000</f>
        <v>0</v>
      </c>
      <c r="N93" s="433"/>
      <c r="O93" s="347">
        <f aca="true" t="shared" si="7" ref="O93:P96">+F93+I93+L93</f>
        <v>-10</v>
      </c>
      <c r="P93" s="349">
        <f t="shared" si="7"/>
        <v>-30</v>
      </c>
      <c r="Q93" s="50"/>
      <c r="R93" s="224"/>
      <c r="S93" s="224"/>
      <c r="T93" s="224"/>
      <c r="U93" s="224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24" t="s">
        <v>109</v>
      </c>
      <c r="C94" s="154"/>
      <c r="D94" s="155"/>
      <c r="E94" s="269"/>
      <c r="F94" s="246">
        <f>+'Cash-Flow-2021-Leva'!F94/1000</f>
        <v>40</v>
      </c>
      <c r="G94" s="245">
        <f>+'Cash-Flow-2021-Leva'!G94/1000</f>
        <v>0</v>
      </c>
      <c r="H94" s="269"/>
      <c r="I94" s="246">
        <f>+'Cash-Flow-2021-Leva'!I94/1000</f>
        <v>0</v>
      </c>
      <c r="J94" s="245">
        <f>+'Cash-Flow-2021-Leva'!J94/1000</f>
        <v>0</v>
      </c>
      <c r="K94" s="269"/>
      <c r="L94" s="246">
        <f>+'Cash-Flow-2021-Leva'!L94/1000</f>
        <v>0</v>
      </c>
      <c r="M94" s="245">
        <f>+'Cash-Flow-2021-Leva'!M94/1000</f>
        <v>0</v>
      </c>
      <c r="N94" s="433"/>
      <c r="O94" s="343">
        <f t="shared" si="7"/>
        <v>40</v>
      </c>
      <c r="P94" s="351">
        <f t="shared" si="7"/>
        <v>0</v>
      </c>
      <c r="Q94" s="50"/>
      <c r="R94" s="224"/>
      <c r="S94" s="224"/>
      <c r="T94" s="224"/>
      <c r="U94" s="224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4" t="s">
        <v>278</v>
      </c>
      <c r="C95" s="154"/>
      <c r="D95" s="155"/>
      <c r="E95" s="269"/>
      <c r="F95" s="246">
        <f>+'Cash-Flow-2021-Leva'!F95/1000</f>
        <v>0</v>
      </c>
      <c r="G95" s="245">
        <f>+'Cash-Flow-2021-Leva'!G95/1000</f>
        <v>0</v>
      </c>
      <c r="H95" s="269"/>
      <c r="I95" s="246">
        <f>+'Cash-Flow-2021-Leva'!I95/1000</f>
        <v>0</v>
      </c>
      <c r="J95" s="245">
        <f>+'Cash-Flow-2021-Leva'!J95/1000</f>
        <v>0</v>
      </c>
      <c r="K95" s="269"/>
      <c r="L95" s="246">
        <f>+'Cash-Flow-2021-Leva'!L95/1000</f>
        <v>0</v>
      </c>
      <c r="M95" s="245">
        <f>+'Cash-Flow-2021-Leva'!M95/1000</f>
        <v>0</v>
      </c>
      <c r="N95" s="433"/>
      <c r="O95" s="343">
        <f t="shared" si="7"/>
        <v>0</v>
      </c>
      <c r="P95" s="351">
        <f t="shared" si="7"/>
        <v>0</v>
      </c>
      <c r="Q95" s="50"/>
      <c r="R95" s="224"/>
      <c r="S95" s="224"/>
      <c r="T95" s="224"/>
      <c r="U95" s="224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08" t="s">
        <v>129</v>
      </c>
      <c r="C96" s="187"/>
      <c r="D96" s="188"/>
      <c r="E96" s="269"/>
      <c r="F96" s="246">
        <f>+'Cash-Flow-2021-Leva'!F96/1000</f>
        <v>0</v>
      </c>
      <c r="G96" s="245">
        <f>+'Cash-Flow-2021-Leva'!G96/1000</f>
        <v>0</v>
      </c>
      <c r="H96" s="269"/>
      <c r="I96" s="246">
        <f>+'Cash-Flow-2021-Leva'!I96/1000</f>
        <v>0</v>
      </c>
      <c r="J96" s="245">
        <f>+'Cash-Flow-2021-Leva'!J96/1000</f>
        <v>0</v>
      </c>
      <c r="K96" s="269"/>
      <c r="L96" s="246">
        <f>+'Cash-Flow-2021-Leva'!L96/1000</f>
        <v>0</v>
      </c>
      <c r="M96" s="245">
        <f>+'Cash-Flow-2021-Leva'!M96/1000</f>
        <v>0</v>
      </c>
      <c r="N96" s="433"/>
      <c r="O96" s="343">
        <f t="shared" si="7"/>
        <v>0</v>
      </c>
      <c r="P96" s="351">
        <f t="shared" si="7"/>
        <v>0</v>
      </c>
      <c r="Q96" s="50"/>
      <c r="R96" s="224"/>
      <c r="S96" s="224"/>
      <c r="T96" s="224"/>
      <c r="U96" s="224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26" t="s">
        <v>262</v>
      </c>
      <c r="C97" s="146"/>
      <c r="D97" s="147"/>
      <c r="E97" s="269"/>
      <c r="F97" s="238">
        <f>+SUM(F93:F96)</f>
        <v>30</v>
      </c>
      <c r="G97" s="237">
        <f>+SUM(G93:G96)</f>
        <v>-30</v>
      </c>
      <c r="H97" s="269"/>
      <c r="I97" s="238">
        <f>+SUM(I93:I96)</f>
        <v>0</v>
      </c>
      <c r="J97" s="237">
        <f>+SUM(J93:J96)</f>
        <v>0</v>
      </c>
      <c r="K97" s="269"/>
      <c r="L97" s="238">
        <f>+SUM(L93:L96)</f>
        <v>0</v>
      </c>
      <c r="M97" s="237">
        <f>+SUM(M93:M96)</f>
        <v>0</v>
      </c>
      <c r="N97" s="433"/>
      <c r="O97" s="344">
        <f>+SUM(O93:O96)</f>
        <v>30</v>
      </c>
      <c r="P97" s="345">
        <f>+SUM(P93:P96)</f>
        <v>-30</v>
      </c>
      <c r="Q97" s="50"/>
      <c r="R97" s="224"/>
      <c r="S97" s="224"/>
      <c r="T97" s="224"/>
      <c r="U97" s="224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8" t="s">
        <v>93</v>
      </c>
      <c r="C98" s="124"/>
      <c r="D98" s="127"/>
      <c r="E98" s="269"/>
      <c r="F98" s="239"/>
      <c r="G98" s="228"/>
      <c r="H98" s="269"/>
      <c r="I98" s="239"/>
      <c r="J98" s="228"/>
      <c r="K98" s="269"/>
      <c r="L98" s="239"/>
      <c r="M98" s="228"/>
      <c r="N98" s="433"/>
      <c r="O98" s="346"/>
      <c r="P98" s="339"/>
      <c r="Q98" s="50"/>
      <c r="R98" s="224"/>
      <c r="S98" s="224"/>
      <c r="T98" s="224"/>
      <c r="U98" s="224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199" t="s">
        <v>110</v>
      </c>
      <c r="C99" s="158"/>
      <c r="D99" s="159"/>
      <c r="E99" s="269"/>
      <c r="F99" s="242">
        <f>+'Cash-Flow-2021-Leva'!F99/1000</f>
        <v>0</v>
      </c>
      <c r="G99" s="241">
        <f>+'Cash-Flow-2021-Leva'!G99/1000</f>
        <v>0</v>
      </c>
      <c r="H99" s="269"/>
      <c r="I99" s="242">
        <f>+'Cash-Flow-2021-Leva'!I99/1000</f>
        <v>0</v>
      </c>
      <c r="J99" s="241">
        <f>+'Cash-Flow-2021-Leva'!J99/1000</f>
        <v>0</v>
      </c>
      <c r="K99" s="269"/>
      <c r="L99" s="242">
        <f>+'Cash-Flow-2021-Leva'!L99/1000</f>
        <v>0</v>
      </c>
      <c r="M99" s="241">
        <f>+'Cash-Flow-2021-Leva'!M99/1000</f>
        <v>0</v>
      </c>
      <c r="N99" s="433"/>
      <c r="O99" s="347">
        <f>+F99+I99+L99</f>
        <v>0</v>
      </c>
      <c r="P99" s="349">
        <f>+G99+J99+M99</f>
        <v>0</v>
      </c>
      <c r="Q99" s="50"/>
      <c r="R99" s="224"/>
      <c r="S99" s="224"/>
      <c r="T99" s="224"/>
      <c r="U99" s="224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5" t="s">
        <v>94</v>
      </c>
      <c r="C100" s="156"/>
      <c r="D100" s="157"/>
      <c r="E100" s="269"/>
      <c r="F100" s="246">
        <f>+'Cash-Flow-2021-Leva'!F100/1000</f>
        <v>0</v>
      </c>
      <c r="G100" s="245">
        <f>+'Cash-Flow-2021-Leva'!G100/1000</f>
        <v>8.4</v>
      </c>
      <c r="H100" s="269"/>
      <c r="I100" s="246">
        <f>+'Cash-Flow-2021-Leva'!I100/1000</f>
        <v>0</v>
      </c>
      <c r="J100" s="245">
        <f>+'Cash-Flow-2021-Leva'!J100/1000</f>
        <v>0</v>
      </c>
      <c r="K100" s="269"/>
      <c r="L100" s="246">
        <f>+'Cash-Flow-2021-Leva'!L100/1000</f>
        <v>0</v>
      </c>
      <c r="M100" s="245">
        <f>+'Cash-Flow-2021-Leva'!M100/1000</f>
        <v>0</v>
      </c>
      <c r="N100" s="433"/>
      <c r="O100" s="343">
        <f>+F100+I100+L100</f>
        <v>0</v>
      </c>
      <c r="P100" s="351">
        <f>+G100+J100+M100</f>
        <v>8.4</v>
      </c>
      <c r="Q100" s="50"/>
      <c r="R100" s="224"/>
      <c r="S100" s="224"/>
      <c r="T100" s="224"/>
      <c r="U100" s="224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5" t="s">
        <v>137</v>
      </c>
      <c r="C101" s="146"/>
      <c r="D101" s="147"/>
      <c r="E101" s="269"/>
      <c r="F101" s="238">
        <f>+SUM(F99:F100)</f>
        <v>0</v>
      </c>
      <c r="G101" s="237">
        <f>+SUM(G99:G100)</f>
        <v>8.4</v>
      </c>
      <c r="H101" s="269"/>
      <c r="I101" s="238">
        <f>+SUM(I99:I100)</f>
        <v>0</v>
      </c>
      <c r="J101" s="237">
        <f>+SUM(J99:J100)</f>
        <v>0</v>
      </c>
      <c r="K101" s="269"/>
      <c r="L101" s="238">
        <f>+SUM(L99:L100)</f>
        <v>0</v>
      </c>
      <c r="M101" s="237">
        <f>+SUM(M99:M100)</f>
        <v>0</v>
      </c>
      <c r="N101" s="433"/>
      <c r="O101" s="344">
        <f>+SUM(O99:O100)</f>
        <v>0</v>
      </c>
      <c r="P101" s="345">
        <f>+SUM(P99:P100)</f>
        <v>8.4</v>
      </c>
      <c r="Q101" s="50"/>
      <c r="R101" s="224">
        <f>+SUM(R99:R100)</f>
        <v>0</v>
      </c>
      <c r="S101" s="224">
        <f>+SUM(S99:S100)</f>
        <v>0</v>
      </c>
      <c r="T101" s="224"/>
      <c r="U101" s="224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2"/>
      <c r="C102" s="161"/>
      <c r="D102" s="162"/>
      <c r="E102" s="269"/>
      <c r="F102" s="242"/>
      <c r="G102" s="241"/>
      <c r="H102" s="269"/>
      <c r="I102" s="242"/>
      <c r="J102" s="241"/>
      <c r="K102" s="269"/>
      <c r="L102" s="242"/>
      <c r="M102" s="241"/>
      <c r="N102" s="433"/>
      <c r="O102" s="347"/>
      <c r="P102" s="349"/>
      <c r="Q102" s="50"/>
      <c r="R102" s="224"/>
      <c r="S102" s="224"/>
      <c r="T102" s="224"/>
      <c r="U102" s="224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4" t="s">
        <v>104</v>
      </c>
      <c r="C103" s="183"/>
      <c r="D103" s="184"/>
      <c r="E103" s="269"/>
      <c r="F103" s="256">
        <f>+F91+F97+F101</f>
        <v>30</v>
      </c>
      <c r="G103" s="255">
        <f>+G91+G97+G101</f>
        <v>-21.6</v>
      </c>
      <c r="H103" s="269"/>
      <c r="I103" s="256">
        <f>+I91+I97+I101</f>
        <v>0</v>
      </c>
      <c r="J103" s="255">
        <f>+J91+J97+J101</f>
        <v>0</v>
      </c>
      <c r="K103" s="269"/>
      <c r="L103" s="256">
        <f>+L91+L97+L101</f>
        <v>0</v>
      </c>
      <c r="M103" s="255">
        <f>+M91+M97+M101</f>
        <v>0</v>
      </c>
      <c r="N103" s="433"/>
      <c r="O103" s="355">
        <f>+O91+O97+O101</f>
        <v>30</v>
      </c>
      <c r="P103" s="356">
        <f>+P91+P97+P101</f>
        <v>-21.6</v>
      </c>
      <c r="Q103" s="113"/>
      <c r="R103" s="224"/>
      <c r="S103" s="224"/>
      <c r="T103" s="224"/>
      <c r="U103" s="224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6" t="s">
        <v>102</v>
      </c>
      <c r="C104" s="137"/>
      <c r="D104" s="138"/>
      <c r="E104" s="269"/>
      <c r="F104" s="240"/>
      <c r="G104" s="230"/>
      <c r="H104" s="269"/>
      <c r="I104" s="240"/>
      <c r="J104" s="230"/>
      <c r="K104" s="269"/>
      <c r="L104" s="240"/>
      <c r="M104" s="230"/>
      <c r="N104" s="433"/>
      <c r="O104" s="348"/>
      <c r="P104" s="341"/>
      <c r="Q104" s="50"/>
      <c r="R104" s="224"/>
      <c r="S104" s="224"/>
      <c r="T104" s="224"/>
      <c r="U104" s="224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7" t="s">
        <v>85</v>
      </c>
      <c r="C105" s="152"/>
      <c r="D105" s="153"/>
      <c r="E105" s="269"/>
      <c r="F105" s="242"/>
      <c r="G105" s="241"/>
      <c r="H105" s="269"/>
      <c r="I105" s="242"/>
      <c r="J105" s="241"/>
      <c r="K105" s="269"/>
      <c r="L105" s="242"/>
      <c r="M105" s="241"/>
      <c r="N105" s="433"/>
      <c r="O105" s="347"/>
      <c r="P105" s="349"/>
      <c r="Q105" s="50"/>
      <c r="R105" s="224"/>
      <c r="S105" s="224"/>
      <c r="T105" s="224"/>
      <c r="U105" s="224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4" t="s">
        <v>96</v>
      </c>
      <c r="C106" s="154"/>
      <c r="D106" s="155"/>
      <c r="E106" s="269"/>
      <c r="F106" s="244">
        <f>+'Cash-Flow-2021-Leva'!F106/1000</f>
        <v>0</v>
      </c>
      <c r="G106" s="243">
        <f>+'Cash-Flow-2021-Leva'!G106/1000</f>
        <v>0</v>
      </c>
      <c r="H106" s="269"/>
      <c r="I106" s="244">
        <f>+'Cash-Flow-2021-Leva'!I106/1000</f>
        <v>0</v>
      </c>
      <c r="J106" s="243">
        <f>+'Cash-Flow-2021-Leva'!J106/1000</f>
        <v>0</v>
      </c>
      <c r="K106" s="269"/>
      <c r="L106" s="244">
        <f>+'Cash-Flow-2021-Leva'!L106/1000</f>
        <v>0</v>
      </c>
      <c r="M106" s="243">
        <f>+'Cash-Flow-2021-Leva'!M106/1000</f>
        <v>0</v>
      </c>
      <c r="N106" s="433"/>
      <c r="O106" s="342">
        <f>+F106+I106+L106</f>
        <v>0</v>
      </c>
      <c r="P106" s="350">
        <f>+G106+J106+M106</f>
        <v>0</v>
      </c>
      <c r="Q106" s="50"/>
      <c r="R106" s="224"/>
      <c r="S106" s="224"/>
      <c r="T106" s="224"/>
      <c r="U106" s="224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5" t="s">
        <v>97</v>
      </c>
      <c r="C107" s="156"/>
      <c r="D107" s="157"/>
      <c r="E107" s="269"/>
      <c r="F107" s="246">
        <f>+'Cash-Flow-2021-Leva'!F107/1000</f>
        <v>0</v>
      </c>
      <c r="G107" s="245">
        <f>+'Cash-Flow-2021-Leva'!G107/1000</f>
        <v>0</v>
      </c>
      <c r="H107" s="269"/>
      <c r="I107" s="246">
        <f>+'Cash-Flow-2021-Leva'!I107/1000</f>
        <v>0</v>
      </c>
      <c r="J107" s="245">
        <f>+'Cash-Flow-2021-Leva'!J107/1000</f>
        <v>0</v>
      </c>
      <c r="K107" s="269"/>
      <c r="L107" s="246">
        <f>+'Cash-Flow-2021-Leva'!L107/1000</f>
        <v>0</v>
      </c>
      <c r="M107" s="245">
        <f>+'Cash-Flow-2021-Leva'!M107/1000</f>
        <v>0</v>
      </c>
      <c r="N107" s="433"/>
      <c r="O107" s="343">
        <f>+F107+I107+L107</f>
        <v>0</v>
      </c>
      <c r="P107" s="351">
        <f>+G107+J107+M107</f>
        <v>0</v>
      </c>
      <c r="Q107" s="50"/>
      <c r="R107" s="224"/>
      <c r="S107" s="224"/>
      <c r="T107" s="224"/>
      <c r="U107" s="224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48" t="s">
        <v>138</v>
      </c>
      <c r="C108" s="149"/>
      <c r="D108" s="150"/>
      <c r="E108" s="269"/>
      <c r="F108" s="238">
        <f>+SUM(F106:F107)</f>
        <v>0</v>
      </c>
      <c r="G108" s="237">
        <f>+SUM(G106:G107)</f>
        <v>0</v>
      </c>
      <c r="H108" s="269"/>
      <c r="I108" s="238">
        <f>+SUM(I106:I107)</f>
        <v>0</v>
      </c>
      <c r="J108" s="237">
        <f>+SUM(J106:J107)</f>
        <v>0</v>
      </c>
      <c r="K108" s="269"/>
      <c r="L108" s="238">
        <f>+SUM(L106:L107)</f>
        <v>0</v>
      </c>
      <c r="M108" s="237">
        <f>+SUM(M106:M107)</f>
        <v>0</v>
      </c>
      <c r="N108" s="433"/>
      <c r="O108" s="344">
        <f>+SUM(O106:O107)</f>
        <v>0</v>
      </c>
      <c r="P108" s="345">
        <f>+SUM(P106:P107)</f>
        <v>0</v>
      </c>
      <c r="Q108" s="50"/>
      <c r="R108" s="224"/>
      <c r="S108" s="224"/>
      <c r="T108" s="224"/>
      <c r="U108" s="224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8" t="s">
        <v>89</v>
      </c>
      <c r="C109" s="124"/>
      <c r="D109" s="127"/>
      <c r="E109" s="269"/>
      <c r="F109" s="239"/>
      <c r="G109" s="228"/>
      <c r="H109" s="269"/>
      <c r="I109" s="239"/>
      <c r="J109" s="228"/>
      <c r="K109" s="269"/>
      <c r="L109" s="239"/>
      <c r="M109" s="228"/>
      <c r="N109" s="433"/>
      <c r="O109" s="346"/>
      <c r="P109" s="339"/>
      <c r="Q109" s="50"/>
      <c r="R109" s="224"/>
      <c r="S109" s="224"/>
      <c r="T109" s="224"/>
      <c r="U109" s="224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199" t="s">
        <v>98</v>
      </c>
      <c r="C110" s="158"/>
      <c r="D110" s="159"/>
      <c r="E110" s="269"/>
      <c r="F110" s="242">
        <f>+'Cash-Flow-2021-Leva'!F110/1000</f>
        <v>370.666</v>
      </c>
      <c r="G110" s="241">
        <f>+'Cash-Flow-2021-Leva'!G110/1000</f>
        <v>0</v>
      </c>
      <c r="H110" s="269"/>
      <c r="I110" s="242">
        <f>+'Cash-Flow-2021-Leva'!I110/1000</f>
        <v>0</v>
      </c>
      <c r="J110" s="241">
        <f>+'Cash-Flow-2021-Leva'!J110/1000</f>
        <v>0</v>
      </c>
      <c r="K110" s="269"/>
      <c r="L110" s="242">
        <f>+'Cash-Flow-2021-Leva'!L110/1000</f>
        <v>0</v>
      </c>
      <c r="M110" s="241">
        <f>+'Cash-Flow-2021-Leva'!M110/1000</f>
        <v>0</v>
      </c>
      <c r="N110" s="433"/>
      <c r="O110" s="347">
        <f>+F110+I110+L110</f>
        <v>370.666</v>
      </c>
      <c r="P110" s="349">
        <f>+G110+J110+M110</f>
        <v>0</v>
      </c>
      <c r="Q110" s="50"/>
      <c r="R110" s="224"/>
      <c r="S110" s="224"/>
      <c r="T110" s="224"/>
      <c r="U110" s="224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5" t="s">
        <v>231</v>
      </c>
      <c r="C111" s="156"/>
      <c r="D111" s="157"/>
      <c r="E111" s="269"/>
      <c r="F111" s="246">
        <f>+'Cash-Flow-2021-Leva'!F111/1000</f>
        <v>0</v>
      </c>
      <c r="G111" s="245">
        <f>+'Cash-Flow-2021-Leva'!G111/1000</f>
        <v>-17.035</v>
      </c>
      <c r="H111" s="269"/>
      <c r="I111" s="246">
        <f>+'Cash-Flow-2021-Leva'!I111/1000</f>
        <v>0</v>
      </c>
      <c r="J111" s="245">
        <f>+'Cash-Flow-2021-Leva'!J111/1000</f>
        <v>0</v>
      </c>
      <c r="K111" s="269"/>
      <c r="L111" s="246">
        <f>+'Cash-Flow-2021-Leva'!L111/1000</f>
        <v>0</v>
      </c>
      <c r="M111" s="245">
        <f>+'Cash-Flow-2021-Leva'!M111/1000</f>
        <v>0</v>
      </c>
      <c r="N111" s="433"/>
      <c r="O111" s="343">
        <f>+F111+I111+L111</f>
        <v>0</v>
      </c>
      <c r="P111" s="351">
        <f>+G111+J111+M111</f>
        <v>-17.035</v>
      </c>
      <c r="Q111" s="50"/>
      <c r="R111" s="224"/>
      <c r="S111" s="224"/>
      <c r="T111" s="224"/>
      <c r="U111" s="224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48" t="s">
        <v>139</v>
      </c>
      <c r="C112" s="149"/>
      <c r="D112" s="150"/>
      <c r="E112" s="269"/>
      <c r="F112" s="238">
        <f>+SUM(F110:F111)</f>
        <v>370.666</v>
      </c>
      <c r="G112" s="237">
        <f>+SUM(G110:G111)</f>
        <v>-17.035</v>
      </c>
      <c r="H112" s="269"/>
      <c r="I112" s="238">
        <f>+SUM(I110:I111)</f>
        <v>0</v>
      </c>
      <c r="J112" s="237">
        <f>+SUM(J110:J111)</f>
        <v>0</v>
      </c>
      <c r="K112" s="269"/>
      <c r="L112" s="238">
        <f>+SUM(L110:L111)</f>
        <v>0</v>
      </c>
      <c r="M112" s="237">
        <f>+SUM(M110:M111)</f>
        <v>0</v>
      </c>
      <c r="N112" s="433"/>
      <c r="O112" s="344">
        <f>+SUM(O110:O111)</f>
        <v>370.666</v>
      </c>
      <c r="P112" s="345">
        <f>+SUM(P110:P111)</f>
        <v>-17.035</v>
      </c>
      <c r="Q112" s="50"/>
      <c r="R112" s="224"/>
      <c r="S112" s="224"/>
      <c r="T112" s="224"/>
      <c r="U112" s="224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8" t="s">
        <v>86</v>
      </c>
      <c r="C113" s="124"/>
      <c r="D113" s="127"/>
      <c r="E113" s="269"/>
      <c r="F113" s="239"/>
      <c r="G113" s="228"/>
      <c r="H113" s="269"/>
      <c r="I113" s="239"/>
      <c r="J113" s="228"/>
      <c r="K113" s="269"/>
      <c r="L113" s="239"/>
      <c r="M113" s="228"/>
      <c r="N113" s="433"/>
      <c r="O113" s="346"/>
      <c r="P113" s="339"/>
      <c r="Q113" s="50"/>
      <c r="R113" s="224"/>
      <c r="S113" s="224"/>
      <c r="T113" s="224"/>
      <c r="U113" s="224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199" t="s">
        <v>99</v>
      </c>
      <c r="C114" s="158"/>
      <c r="D114" s="159"/>
      <c r="E114" s="269"/>
      <c r="F114" s="242">
        <f>+'Cash-Flow-2021-Leva'!F114/1000</f>
        <v>0</v>
      </c>
      <c r="G114" s="241">
        <f>+'Cash-Flow-2021-Leva'!G114/1000</f>
        <v>0</v>
      </c>
      <c r="H114" s="269"/>
      <c r="I114" s="242">
        <f>+'Cash-Flow-2021-Leva'!I114/1000</f>
        <v>0</v>
      </c>
      <c r="J114" s="241">
        <f>+'Cash-Flow-2021-Leva'!J114/1000</f>
        <v>0</v>
      </c>
      <c r="K114" s="269"/>
      <c r="L114" s="242">
        <f>+'Cash-Flow-2021-Leva'!L114/1000</f>
        <v>0</v>
      </c>
      <c r="M114" s="241">
        <f>+'Cash-Flow-2021-Leva'!M114/1000</f>
        <v>0</v>
      </c>
      <c r="N114" s="433"/>
      <c r="O114" s="347">
        <f>+F114+I114+L114</f>
        <v>0</v>
      </c>
      <c r="P114" s="349">
        <f>+G114+J114+M114</f>
        <v>0</v>
      </c>
      <c r="Q114" s="50"/>
      <c r="R114" s="224"/>
      <c r="S114" s="224"/>
      <c r="T114" s="224"/>
      <c r="U114" s="224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5" t="s">
        <v>100</v>
      </c>
      <c r="C115" s="156"/>
      <c r="D115" s="157"/>
      <c r="E115" s="269"/>
      <c r="F115" s="246">
        <f>+'Cash-Flow-2021-Leva'!F115/1000</f>
        <v>0</v>
      </c>
      <c r="G115" s="245">
        <f>+'Cash-Flow-2021-Leva'!G115/1000</f>
        <v>0</v>
      </c>
      <c r="H115" s="269"/>
      <c r="I115" s="246">
        <f>+'Cash-Flow-2021-Leva'!I115/1000</f>
        <v>0</v>
      </c>
      <c r="J115" s="245">
        <f>+'Cash-Flow-2021-Leva'!J115/1000</f>
        <v>0</v>
      </c>
      <c r="K115" s="269"/>
      <c r="L115" s="246">
        <f>+'Cash-Flow-2021-Leva'!L115/1000</f>
        <v>0</v>
      </c>
      <c r="M115" s="245">
        <f>+'Cash-Flow-2021-Leva'!M115/1000</f>
        <v>0</v>
      </c>
      <c r="N115" s="433"/>
      <c r="O115" s="343">
        <f>+F115+I115+L115</f>
        <v>0</v>
      </c>
      <c r="P115" s="351">
        <f>+G115+J115+M115</f>
        <v>0</v>
      </c>
      <c r="Q115" s="50"/>
      <c r="R115" s="224"/>
      <c r="S115" s="224"/>
      <c r="T115" s="224"/>
      <c r="U115" s="224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48" t="s">
        <v>140</v>
      </c>
      <c r="C116" s="149"/>
      <c r="D116" s="150"/>
      <c r="E116" s="269"/>
      <c r="F116" s="238">
        <f>+SUM(F114:F115)</f>
        <v>0</v>
      </c>
      <c r="G116" s="237">
        <f>+SUM(G114:G115)</f>
        <v>0</v>
      </c>
      <c r="H116" s="269"/>
      <c r="I116" s="238">
        <f>+SUM(I114:I115)</f>
        <v>0</v>
      </c>
      <c r="J116" s="237">
        <f>+SUM(J114:J115)</f>
        <v>0</v>
      </c>
      <c r="K116" s="269"/>
      <c r="L116" s="238">
        <f>+SUM(L114:L115)</f>
        <v>0</v>
      </c>
      <c r="M116" s="237">
        <f>+SUM(M114:M115)</f>
        <v>0</v>
      </c>
      <c r="N116" s="433"/>
      <c r="O116" s="344">
        <f>+SUM(O114:O115)</f>
        <v>0</v>
      </c>
      <c r="P116" s="345">
        <f>+SUM(P114:P115)</f>
        <v>0</v>
      </c>
      <c r="Q116" s="50"/>
      <c r="R116" s="224"/>
      <c r="S116" s="224"/>
      <c r="T116" s="224"/>
      <c r="U116" s="224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8" t="s">
        <v>90</v>
      </c>
      <c r="C117" s="124"/>
      <c r="D117" s="127"/>
      <c r="E117" s="269"/>
      <c r="F117" s="240"/>
      <c r="G117" s="230"/>
      <c r="H117" s="269"/>
      <c r="I117" s="240"/>
      <c r="J117" s="230"/>
      <c r="K117" s="269"/>
      <c r="L117" s="240"/>
      <c r="M117" s="230"/>
      <c r="N117" s="433"/>
      <c r="O117" s="348"/>
      <c r="P117" s="341"/>
      <c r="Q117" s="50"/>
      <c r="R117" s="224"/>
      <c r="S117" s="224"/>
      <c r="T117" s="224"/>
      <c r="U117" s="224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199" t="s">
        <v>118</v>
      </c>
      <c r="C118" s="158"/>
      <c r="D118" s="159"/>
      <c r="E118" s="269"/>
      <c r="F118" s="240">
        <f>+'Cash-Flow-2021-Leva'!F118/1000</f>
        <v>0</v>
      </c>
      <c r="G118" s="230">
        <f>+'Cash-Flow-2021-Leva'!G118/1000</f>
        <v>0</v>
      </c>
      <c r="H118" s="269"/>
      <c r="I118" s="240">
        <f>+'Cash-Flow-2021-Leva'!I118/1000</f>
        <v>0</v>
      </c>
      <c r="J118" s="230">
        <f>+'Cash-Flow-2021-Leva'!J118/1000</f>
        <v>0</v>
      </c>
      <c r="K118" s="269"/>
      <c r="L118" s="240">
        <f>+'Cash-Flow-2021-Leva'!L118/1000</f>
        <v>-23.691</v>
      </c>
      <c r="M118" s="230">
        <f>+'Cash-Flow-2021-Leva'!M118/1000</f>
        <v>10.498</v>
      </c>
      <c r="N118" s="433"/>
      <c r="O118" s="348">
        <f>+F118+I118+L118</f>
        <v>-23.691</v>
      </c>
      <c r="P118" s="341">
        <f>+G118+J118+M118</f>
        <v>10.498</v>
      </c>
      <c r="Q118" s="50"/>
      <c r="R118" s="224"/>
      <c r="S118" s="224"/>
      <c r="T118" s="224"/>
      <c r="U118" s="224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5" t="s">
        <v>119</v>
      </c>
      <c r="C119" s="156"/>
      <c r="D119" s="157"/>
      <c r="E119" s="269"/>
      <c r="F119" s="246">
        <f>+'Cash-Flow-2021-Leva'!F119/1000</f>
        <v>0</v>
      </c>
      <c r="G119" s="245">
        <f>+'Cash-Flow-2021-Leva'!G119/1000</f>
        <v>0</v>
      </c>
      <c r="H119" s="269"/>
      <c r="I119" s="246">
        <f>+'Cash-Flow-2021-Leva'!I119/1000</f>
        <v>0</v>
      </c>
      <c r="J119" s="245">
        <f>+'Cash-Flow-2021-Leva'!J119/1000</f>
        <v>0</v>
      </c>
      <c r="K119" s="269"/>
      <c r="L119" s="246">
        <f>+'Cash-Flow-2021-Leva'!L119/1000</f>
        <v>0</v>
      </c>
      <c r="M119" s="245">
        <f>+'Cash-Flow-2021-Leva'!M119/1000</f>
        <v>0</v>
      </c>
      <c r="N119" s="433"/>
      <c r="O119" s="343">
        <f>+F119+I119+L119</f>
        <v>0</v>
      </c>
      <c r="P119" s="351">
        <f>+G119+J119+M119</f>
        <v>0</v>
      </c>
      <c r="Q119" s="50"/>
      <c r="R119" s="224"/>
      <c r="S119" s="224"/>
      <c r="T119" s="224"/>
      <c r="U119" s="224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48" t="s">
        <v>141</v>
      </c>
      <c r="C120" s="149"/>
      <c r="D120" s="150"/>
      <c r="E120" s="269"/>
      <c r="F120" s="238">
        <f>+SUM(F118:F119)</f>
        <v>0</v>
      </c>
      <c r="G120" s="237">
        <f>+SUM(G118:G119)</f>
        <v>0</v>
      </c>
      <c r="H120" s="269"/>
      <c r="I120" s="238">
        <f>+SUM(I118:I119)</f>
        <v>0</v>
      </c>
      <c r="J120" s="237">
        <f>+SUM(J118:J119)</f>
        <v>0</v>
      </c>
      <c r="K120" s="269"/>
      <c r="L120" s="238">
        <f>+SUM(L118:L119)</f>
        <v>-23.691</v>
      </c>
      <c r="M120" s="237">
        <f>+SUM(M118:M119)</f>
        <v>10.498</v>
      </c>
      <c r="N120" s="433"/>
      <c r="O120" s="344">
        <f>+SUM(O118:O119)</f>
        <v>-23.691</v>
      </c>
      <c r="P120" s="345">
        <f>+SUM(P118:P119)</f>
        <v>10.498</v>
      </c>
      <c r="Q120" s="50"/>
      <c r="R120" s="224"/>
      <c r="S120" s="224"/>
      <c r="T120" s="224"/>
      <c r="U120" s="224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1"/>
      <c r="C121" s="172"/>
      <c r="D121" s="173"/>
      <c r="E121" s="269"/>
      <c r="F121" s="246"/>
      <c r="G121" s="245"/>
      <c r="H121" s="269"/>
      <c r="I121" s="246"/>
      <c r="J121" s="245"/>
      <c r="K121" s="269"/>
      <c r="L121" s="246"/>
      <c r="M121" s="245"/>
      <c r="N121" s="433"/>
      <c r="O121" s="343"/>
      <c r="P121" s="351"/>
      <c r="Q121" s="50"/>
      <c r="R121" s="224"/>
      <c r="S121" s="224"/>
      <c r="T121" s="224"/>
      <c r="U121" s="224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06" t="s">
        <v>143</v>
      </c>
      <c r="C122" s="185"/>
      <c r="D122" s="186"/>
      <c r="E122" s="269"/>
      <c r="F122" s="256">
        <f>+F108+F112+F116+F120</f>
        <v>370.666</v>
      </c>
      <c r="G122" s="255">
        <f>+G108+G112+G116+G120</f>
        <v>-17.035</v>
      </c>
      <c r="H122" s="269"/>
      <c r="I122" s="256">
        <f>+I108+I112+I116+I120</f>
        <v>0</v>
      </c>
      <c r="J122" s="255">
        <f>+J108+J112+J116+J120</f>
        <v>0</v>
      </c>
      <c r="K122" s="269"/>
      <c r="L122" s="256">
        <f>+L108+L112+L116+L120</f>
        <v>-23.691</v>
      </c>
      <c r="M122" s="255">
        <f>+M108+M112+M116+M120</f>
        <v>10.498</v>
      </c>
      <c r="N122" s="433"/>
      <c r="O122" s="355">
        <f>+O108+O112+O116+O120</f>
        <v>346.975</v>
      </c>
      <c r="P122" s="356">
        <f>+P108+P112+P116+P120</f>
        <v>-6.537000000000001</v>
      </c>
      <c r="Q122" s="50"/>
      <c r="R122" s="224"/>
      <c r="S122" s="224"/>
      <c r="T122" s="224"/>
      <c r="U122" s="224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6" t="s">
        <v>116</v>
      </c>
      <c r="C123" s="137"/>
      <c r="D123" s="138"/>
      <c r="E123" s="269"/>
      <c r="F123" s="240"/>
      <c r="G123" s="230"/>
      <c r="H123" s="269"/>
      <c r="I123" s="240"/>
      <c r="J123" s="230"/>
      <c r="K123" s="269"/>
      <c r="L123" s="240"/>
      <c r="M123" s="230"/>
      <c r="N123" s="433"/>
      <c r="O123" s="348"/>
      <c r="P123" s="341"/>
      <c r="Q123" s="50"/>
      <c r="R123" s="224"/>
      <c r="S123" s="224"/>
      <c r="T123" s="224"/>
      <c r="U123" s="224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199" t="s">
        <v>88</v>
      </c>
      <c r="C124" s="158"/>
      <c r="D124" s="159"/>
      <c r="E124" s="269"/>
      <c r="F124" s="242">
        <f>+'Cash-Flow-2021-Leva'!F124/1000</f>
        <v>0</v>
      </c>
      <c r="G124" s="241">
        <f>+'Cash-Flow-2021-Leva'!G124/1000</f>
        <v>0</v>
      </c>
      <c r="H124" s="269"/>
      <c r="I124" s="242">
        <f>+'Cash-Flow-2021-Leva'!I124/1000</f>
        <v>0</v>
      </c>
      <c r="J124" s="241">
        <f>+'Cash-Flow-2021-Leva'!J124/1000</f>
        <v>0</v>
      </c>
      <c r="K124" s="269"/>
      <c r="L124" s="242">
        <f>+'Cash-Flow-2021-Leva'!L124/1000</f>
        <v>0</v>
      </c>
      <c r="M124" s="241">
        <f>+'Cash-Flow-2021-Leva'!M124/1000</f>
        <v>0</v>
      </c>
      <c r="N124" s="433"/>
      <c r="O124" s="347">
        <f aca="true" t="shared" si="8" ref="O124:P126">+F124+I124+L124</f>
        <v>0</v>
      </c>
      <c r="P124" s="349">
        <f t="shared" si="8"/>
        <v>0</v>
      </c>
      <c r="Q124" s="50"/>
      <c r="R124" s="224"/>
      <c r="S124" s="224"/>
      <c r="T124" s="224"/>
      <c r="U124" s="224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4" t="s">
        <v>117</v>
      </c>
      <c r="C125" s="154"/>
      <c r="D125" s="155"/>
      <c r="E125" s="269"/>
      <c r="F125" s="246">
        <f>+'Cash-Flow-2021-Leva'!F125/1000</f>
        <v>7.087</v>
      </c>
      <c r="G125" s="245">
        <f>+'Cash-Flow-2021-Leva'!G125/1000</f>
        <v>35.315</v>
      </c>
      <c r="H125" s="269"/>
      <c r="I125" s="246">
        <f>+'Cash-Flow-2021-Leva'!I125/1000</f>
        <v>-7.087</v>
      </c>
      <c r="J125" s="245">
        <f>+'Cash-Flow-2021-Leva'!J125/1000</f>
        <v>-35.315</v>
      </c>
      <c r="K125" s="269"/>
      <c r="L125" s="246">
        <f>+'Cash-Flow-2021-Leva'!L125/1000</f>
        <v>0</v>
      </c>
      <c r="M125" s="245">
        <f>+'Cash-Flow-2021-Leva'!M125/1000</f>
        <v>0</v>
      </c>
      <c r="N125" s="433"/>
      <c r="O125" s="343">
        <f t="shared" si="8"/>
        <v>0</v>
      </c>
      <c r="P125" s="351">
        <f t="shared" si="8"/>
        <v>0</v>
      </c>
      <c r="Q125" s="50"/>
      <c r="R125" s="224"/>
      <c r="S125" s="224"/>
      <c r="T125" s="224"/>
      <c r="U125" s="224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4" t="s">
        <v>147</v>
      </c>
      <c r="C126" s="154"/>
      <c r="D126" s="155"/>
      <c r="E126" s="269"/>
      <c r="F126" s="246">
        <f>+'Cash-Flow-2021-Leva'!F126/1000</f>
        <v>0</v>
      </c>
      <c r="G126" s="245">
        <f>+'Cash-Flow-2021-Leva'!G126/1000</f>
        <v>0</v>
      </c>
      <c r="H126" s="269"/>
      <c r="I126" s="246">
        <f>+'Cash-Flow-2021-Leva'!I126/1000</f>
        <v>0</v>
      </c>
      <c r="J126" s="245">
        <f>+'Cash-Flow-2021-Leva'!J126/1000</f>
        <v>0</v>
      </c>
      <c r="K126" s="269"/>
      <c r="L126" s="246">
        <f>+'Cash-Flow-2021-Leva'!L126/1000</f>
        <v>0</v>
      </c>
      <c r="M126" s="245">
        <f>+'Cash-Flow-2021-Leva'!M126/1000</f>
        <v>0</v>
      </c>
      <c r="N126" s="433"/>
      <c r="O126" s="343">
        <f t="shared" si="8"/>
        <v>0</v>
      </c>
      <c r="P126" s="351">
        <f t="shared" si="8"/>
        <v>0</v>
      </c>
      <c r="Q126" s="50"/>
      <c r="R126" s="224"/>
      <c r="S126" s="224"/>
      <c r="T126" s="224"/>
      <c r="U126" s="224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474" t="s">
        <v>281</v>
      </c>
      <c r="C127" s="472"/>
      <c r="D127" s="473"/>
      <c r="E127" s="269"/>
      <c r="F127" s="481">
        <f>+'Cash-Flow-2021-Leva'!F127/1000</f>
        <v>0</v>
      </c>
      <c r="G127" s="482">
        <f>+'Cash-Flow-2021-Leva'!G127/1000</f>
        <v>0</v>
      </c>
      <c r="H127" s="269"/>
      <c r="I127" s="481"/>
      <c r="J127" s="482"/>
      <c r="K127" s="269"/>
      <c r="L127" s="481"/>
      <c r="M127" s="482"/>
      <c r="N127" s="433"/>
      <c r="O127" s="479">
        <f>+F127+I127+L127</f>
        <v>0</v>
      </c>
      <c r="P127" s="480">
        <f>+G127+J127+M127</f>
        <v>0</v>
      </c>
      <c r="Q127" s="50"/>
      <c r="R127" s="224"/>
      <c r="S127" s="224"/>
      <c r="T127" s="224"/>
      <c r="U127" s="224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09" t="s">
        <v>120</v>
      </c>
      <c r="C128" s="176"/>
      <c r="D128" s="177"/>
      <c r="E128" s="269"/>
      <c r="F128" s="266">
        <f>+IF(+'Cash-Flow-2021-Leva'!F85+'Cash-Flow-2021-Leva'!F86=0,-F157,0)</f>
        <v>0</v>
      </c>
      <c r="G128" s="265">
        <f>+IF(+'Cash-Flow-2021-Leva'!G85+'Cash-Flow-2021-Leva'!G86=0,-G157,0)</f>
        <v>0</v>
      </c>
      <c r="H128" s="269"/>
      <c r="I128" s="266">
        <f>+IF(+'Cash-Flow-2021-Leva'!I85+'Cash-Flow-2021-Leva'!I86=0,-I157,0)</f>
        <v>0</v>
      </c>
      <c r="J128" s="265">
        <f>+IF(+'Cash-Flow-2021-Leva'!J85+'Cash-Flow-2021-Leva'!J86=0,-J157,0)</f>
        <v>0</v>
      </c>
      <c r="K128" s="269"/>
      <c r="L128" s="266">
        <f>+IF(+'Cash-Flow-2021-Leva'!L85+'Cash-Flow-2021-Leva'!L86=0,-L157,0)</f>
        <v>0</v>
      </c>
      <c r="M128" s="265">
        <f>+IF(+'Cash-Flow-2021-Leva'!M85+'Cash-Flow-2021-Leva'!M86=0,-M157,0)</f>
        <v>0</v>
      </c>
      <c r="N128" s="433"/>
      <c r="O128" s="436">
        <f>+IF(+'Cash-Flow-2021-Leva'!O85+'Cash-Flow-2021-Leva'!O86=0,-O157,0)</f>
        <v>0</v>
      </c>
      <c r="P128" s="364">
        <f>+IF(+'Cash-Flow-2021-Leva'!P85+'Cash-Flow-2021-Leva'!P86=0,-P157,0)</f>
        <v>0</v>
      </c>
      <c r="Q128" s="50"/>
      <c r="R128" s="224"/>
      <c r="S128" s="224"/>
      <c r="T128" s="224"/>
      <c r="U128" s="224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07" t="s">
        <v>232</v>
      </c>
      <c r="C129" s="143"/>
      <c r="D129" s="144"/>
      <c r="E129" s="269"/>
      <c r="F129" s="264">
        <f>+SUM(F124,F125,F126,F128)</f>
        <v>7.087</v>
      </c>
      <c r="G129" s="263">
        <f>+SUM(G124,G125,G126,G128)</f>
        <v>35.315</v>
      </c>
      <c r="H129" s="269"/>
      <c r="I129" s="264">
        <f>+SUM(I124,I125,I126,I128)</f>
        <v>-7.087</v>
      </c>
      <c r="J129" s="263">
        <f>+SUM(J124,J125,J126,J128)</f>
        <v>-35.315</v>
      </c>
      <c r="K129" s="269"/>
      <c r="L129" s="264">
        <f>+SUM(L124,L125,L126,L128)</f>
        <v>0</v>
      </c>
      <c r="M129" s="263">
        <f>+SUM(M124,M125,M126,M128)</f>
        <v>0</v>
      </c>
      <c r="N129" s="433"/>
      <c r="O129" s="358">
        <f>+SUM(O124,O125,O126,O128)</f>
        <v>0</v>
      </c>
      <c r="P129" s="359">
        <f>+SUM(P124,P125,P126,P128)</f>
        <v>0</v>
      </c>
      <c r="Q129" s="50"/>
      <c r="R129" s="224"/>
      <c r="S129" s="224"/>
      <c r="T129" s="224"/>
      <c r="U129" s="224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6" t="s">
        <v>103</v>
      </c>
      <c r="C130" s="137"/>
      <c r="D130" s="138"/>
      <c r="E130" s="269"/>
      <c r="F130" s="240"/>
      <c r="G130" s="230"/>
      <c r="H130" s="269"/>
      <c r="I130" s="240"/>
      <c r="J130" s="230"/>
      <c r="K130" s="269"/>
      <c r="L130" s="240"/>
      <c r="M130" s="230"/>
      <c r="N130" s="433"/>
      <c r="O130" s="348"/>
      <c r="P130" s="341"/>
      <c r="Q130" s="50"/>
      <c r="R130" s="224"/>
      <c r="S130" s="224"/>
      <c r="T130" s="224"/>
      <c r="U130" s="224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199" t="s">
        <v>106</v>
      </c>
      <c r="C131" s="158"/>
      <c r="D131" s="159"/>
      <c r="E131" s="269"/>
      <c r="F131" s="242">
        <f>+'Cash-Flow-2021-Leva'!F131/1000</f>
        <v>1257.149</v>
      </c>
      <c r="G131" s="241">
        <f>+'Cash-Flow-2021-Leva'!G131/1000</f>
        <v>1086.988</v>
      </c>
      <c r="H131" s="269"/>
      <c r="I131" s="242">
        <f>+'Cash-Flow-2021-Leva'!I131/1000</f>
        <v>287.606</v>
      </c>
      <c r="J131" s="241">
        <f>+'Cash-Flow-2021-Leva'!J131/1000</f>
        <v>117.465</v>
      </c>
      <c r="K131" s="269"/>
      <c r="L131" s="242">
        <f>+'Cash-Flow-2021-Leva'!L131/1000</f>
        <v>89.508</v>
      </c>
      <c r="M131" s="241">
        <f>+'Cash-Flow-2021-Leva'!M131/1000</f>
        <v>78.01</v>
      </c>
      <c r="N131" s="433"/>
      <c r="O131" s="347">
        <f aca="true" t="shared" si="9" ref="O131:P133">+F131+I131+L131</f>
        <v>1634.263</v>
      </c>
      <c r="P131" s="349">
        <f t="shared" si="9"/>
        <v>1282.463</v>
      </c>
      <c r="Q131" s="50"/>
      <c r="R131" s="224"/>
      <c r="S131" s="224"/>
      <c r="T131" s="224"/>
      <c r="U131" s="224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24" t="s">
        <v>291</v>
      </c>
      <c r="C132" s="154"/>
      <c r="D132" s="155"/>
      <c r="E132" s="269"/>
      <c r="F132" s="246">
        <f>+'Cash-Flow-2021-Leva'!F132/1000</f>
        <v>0</v>
      </c>
      <c r="G132" s="245">
        <f>+'Cash-Flow-2021-Leva'!G132/1000</f>
        <v>0</v>
      </c>
      <c r="H132" s="269"/>
      <c r="I132" s="246">
        <f>+'Cash-Flow-2021-Leva'!I132/1000</f>
        <v>0</v>
      </c>
      <c r="J132" s="245">
        <f>+'Cash-Flow-2021-Leva'!J132/1000</f>
        <v>0</v>
      </c>
      <c r="K132" s="269"/>
      <c r="L132" s="246">
        <f>+'Cash-Flow-2021-Leva'!L132/1000</f>
        <v>0</v>
      </c>
      <c r="M132" s="245">
        <f>+'Cash-Flow-2021-Leva'!M132/1000</f>
        <v>0</v>
      </c>
      <c r="N132" s="433"/>
      <c r="O132" s="343">
        <f t="shared" si="9"/>
        <v>0</v>
      </c>
      <c r="P132" s="351">
        <f t="shared" si="9"/>
        <v>0</v>
      </c>
      <c r="Q132" s="50"/>
      <c r="R132" s="224"/>
      <c r="S132" s="224"/>
      <c r="T132" s="224"/>
      <c r="U132" s="224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00" t="s">
        <v>113</v>
      </c>
      <c r="C133" s="178"/>
      <c r="D133" s="179"/>
      <c r="E133" s="269"/>
      <c r="F133" s="246">
        <f>+'Cash-Flow-2021-Leva'!F133/1000</f>
        <v>2017.097</v>
      </c>
      <c r="G133" s="245">
        <f>+'Cash-Flow-2021-Leva'!G133/1000</f>
        <v>1257.149</v>
      </c>
      <c r="H133" s="269"/>
      <c r="I133" s="246">
        <f>+'Cash-Flow-2021-Leva'!I133/1000</f>
        <v>72.047</v>
      </c>
      <c r="J133" s="245">
        <f>+'Cash-Flow-2021-Leva'!J133/1000</f>
        <v>287.606</v>
      </c>
      <c r="K133" s="269"/>
      <c r="L133" s="246">
        <f>+'Cash-Flow-2021-Leva'!L133/1000</f>
        <v>66.817</v>
      </c>
      <c r="M133" s="245">
        <f>+'Cash-Flow-2021-Leva'!M133/1000</f>
        <v>89.508</v>
      </c>
      <c r="N133" s="433"/>
      <c r="O133" s="343">
        <f t="shared" si="9"/>
        <v>2155.961</v>
      </c>
      <c r="P133" s="351">
        <f t="shared" si="9"/>
        <v>1634.263</v>
      </c>
      <c r="Q133" s="50"/>
      <c r="R133" s="224"/>
      <c r="S133" s="224"/>
      <c r="T133" s="224"/>
      <c r="U133" s="224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0" t="s">
        <v>114</v>
      </c>
      <c r="C134" s="180"/>
      <c r="D134" s="181"/>
      <c r="E134" s="269"/>
      <c r="F134" s="268">
        <f>+F133-F131-F132</f>
        <v>759.9480000000001</v>
      </c>
      <c r="G134" s="267">
        <f>+G133-G131-G132</f>
        <v>170.16099999999983</v>
      </c>
      <c r="H134" s="269"/>
      <c r="I134" s="268">
        <f>+I133-I131-I132</f>
        <v>-215.559</v>
      </c>
      <c r="J134" s="267">
        <f>+J133-J131-J132</f>
        <v>170.141</v>
      </c>
      <c r="K134" s="269"/>
      <c r="L134" s="268">
        <f>+L133-L131-L132</f>
        <v>-22.691000000000003</v>
      </c>
      <c r="M134" s="267">
        <f>+M133-M131-M132</f>
        <v>11.49799999999999</v>
      </c>
      <c r="N134" s="433"/>
      <c r="O134" s="365">
        <f>+O133-O131-O132</f>
        <v>521.6979999999999</v>
      </c>
      <c r="P134" s="366">
        <f>+P133-P131-P132</f>
        <v>351.79999999999995</v>
      </c>
      <c r="Q134" s="50"/>
      <c r="R134" s="224"/>
      <c r="S134" s="224"/>
      <c r="T134" s="224"/>
      <c r="U134" s="224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7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76"/>
      <c r="D135" s="776"/>
      <c r="E135" s="5"/>
      <c r="F135" s="439">
        <f>+ROUND(+F85+F86,0)</f>
        <v>0</v>
      </c>
      <c r="G135" s="448">
        <f>+ROUND(+G85+G86,0)</f>
        <v>0</v>
      </c>
      <c r="H135" s="440"/>
      <c r="I135" s="439">
        <f>+ROUND(+I85+I86,0)</f>
        <v>0</v>
      </c>
      <c r="J135" s="448">
        <f>+ROUND(+J85+J86,0)</f>
        <v>0</v>
      </c>
      <c r="K135" s="440"/>
      <c r="L135" s="439">
        <f>+ROUND(+L85+L86,0)</f>
        <v>0</v>
      </c>
      <c r="M135" s="448">
        <f>+ROUND(+M85+M86,0)</f>
        <v>0</v>
      </c>
      <c r="N135" s="440"/>
      <c r="O135" s="441">
        <f>+ROUND(+O85+O86,0)</f>
        <v>0</v>
      </c>
      <c r="P135" s="448">
        <f>+ROUND(+P85+P86,0)</f>
        <v>0</v>
      </c>
      <c r="Q135" s="47"/>
      <c r="R135" s="224"/>
      <c r="S135" s="224"/>
      <c r="T135" s="224"/>
      <c r="U135" s="224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488" t="s">
        <v>294</v>
      </c>
      <c r="C136" s="489"/>
      <c r="D136" s="490"/>
      <c r="E136" s="269"/>
      <c r="F136" s="239"/>
      <c r="G136" s="228"/>
      <c r="H136" s="269"/>
      <c r="I136" s="239"/>
      <c r="J136" s="228"/>
      <c r="K136" s="269"/>
      <c r="L136" s="239"/>
      <c r="M136" s="228"/>
      <c r="N136" s="433"/>
      <c r="O136" s="346"/>
      <c r="P136" s="339"/>
      <c r="Q136" s="50"/>
      <c r="R136" s="224"/>
      <c r="S136" s="224"/>
      <c r="T136" s="224"/>
      <c r="U136" s="224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199" t="s">
        <v>289</v>
      </c>
      <c r="C137" s="158"/>
      <c r="D137" s="159"/>
      <c r="E137" s="269"/>
      <c r="F137" s="242">
        <f>+'Cash-Flow-2021-Leva'!F137/1000</f>
        <v>0</v>
      </c>
      <c r="G137" s="241">
        <f>+'Cash-Flow-2021-Leva'!G137/1000</f>
        <v>0</v>
      </c>
      <c r="H137" s="269"/>
      <c r="I137" s="242">
        <f>+'Cash-Flow-2021-Leva'!I137/1000</f>
        <v>0</v>
      </c>
      <c r="J137" s="241">
        <f>+'Cash-Flow-2021-Leva'!J137/1000</f>
        <v>0</v>
      </c>
      <c r="K137" s="269"/>
      <c r="L137" s="242">
        <f>+'Cash-Flow-2021-Leva'!L137/1000</f>
        <v>0</v>
      </c>
      <c r="M137" s="241">
        <f>+'Cash-Flow-2021-Leva'!M137/1000</f>
        <v>0</v>
      </c>
      <c r="N137" s="433"/>
      <c r="O137" s="347">
        <f aca="true" t="shared" si="10" ref="O137:P139">+F137+I137+L137</f>
        <v>0</v>
      </c>
      <c r="P137" s="349">
        <f t="shared" si="10"/>
        <v>0</v>
      </c>
      <c r="Q137" s="50"/>
      <c r="R137" s="224"/>
      <c r="S137" s="224"/>
      <c r="T137" s="224"/>
      <c r="U137" s="224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24" t="s">
        <v>297</v>
      </c>
      <c r="C138" s="154"/>
      <c r="D138" s="155"/>
      <c r="E138" s="269"/>
      <c r="F138" s="246">
        <f>+'Cash-Flow-2021-Leva'!F138/1000</f>
        <v>0</v>
      </c>
      <c r="G138" s="245">
        <f>+'Cash-Flow-2021-Leva'!G138/1000</f>
        <v>0</v>
      </c>
      <c r="H138" s="269"/>
      <c r="I138" s="246">
        <f>+'Cash-Flow-2021-Leva'!I138/1000</f>
        <v>0</v>
      </c>
      <c r="J138" s="245">
        <f>+'Cash-Flow-2021-Leva'!J138/1000</f>
        <v>0</v>
      </c>
      <c r="K138" s="269"/>
      <c r="L138" s="246">
        <f>+'Cash-Flow-2021-Leva'!L138/1000</f>
        <v>0</v>
      </c>
      <c r="M138" s="245">
        <f>+'Cash-Flow-2021-Leva'!M138/1000</f>
        <v>0</v>
      </c>
      <c r="N138" s="433"/>
      <c r="O138" s="343">
        <f t="shared" si="10"/>
        <v>0</v>
      </c>
      <c r="P138" s="351">
        <f t="shared" si="10"/>
        <v>0</v>
      </c>
      <c r="Q138" s="50"/>
      <c r="R138" s="224"/>
      <c r="S138" s="224"/>
      <c r="T138" s="224"/>
      <c r="U138" s="224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00" t="s">
        <v>290</v>
      </c>
      <c r="C139" s="178"/>
      <c r="D139" s="179"/>
      <c r="E139" s="269"/>
      <c r="F139" s="246">
        <f>+'Cash-Flow-2021-Leva'!F139/1000</f>
        <v>0</v>
      </c>
      <c r="G139" s="245">
        <f>+'Cash-Flow-2021-Leva'!G139/1000</f>
        <v>0</v>
      </c>
      <c r="H139" s="269"/>
      <c r="I139" s="246">
        <f>+'Cash-Flow-2021-Leva'!I139/1000</f>
        <v>0</v>
      </c>
      <c r="J139" s="245">
        <f>+'Cash-Flow-2021-Leva'!J139/1000</f>
        <v>0</v>
      </c>
      <c r="K139" s="269"/>
      <c r="L139" s="246">
        <f>+'Cash-Flow-2021-Leva'!L139/1000</f>
        <v>0</v>
      </c>
      <c r="M139" s="245">
        <f>+'Cash-Flow-2021-Leva'!M139/1000</f>
        <v>0</v>
      </c>
      <c r="N139" s="433"/>
      <c r="O139" s="343">
        <f t="shared" si="10"/>
        <v>0</v>
      </c>
      <c r="P139" s="351">
        <f t="shared" si="10"/>
        <v>0</v>
      </c>
      <c r="Q139" s="50"/>
      <c r="R139" s="224"/>
      <c r="S139" s="224"/>
      <c r="T139" s="224"/>
      <c r="U139" s="224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02" t="s">
        <v>310</v>
      </c>
      <c r="C140" s="180"/>
      <c r="D140" s="181"/>
      <c r="E140" s="269"/>
      <c r="F140" s="268">
        <f>+F139-F137-F138</f>
        <v>0</v>
      </c>
      <c r="G140" s="267">
        <f>+G139-G137-G138</f>
        <v>0</v>
      </c>
      <c r="H140" s="269"/>
      <c r="I140" s="268">
        <f>+I139-I137-I138</f>
        <v>0</v>
      </c>
      <c r="J140" s="267">
        <f>+J139-J137-J138</f>
        <v>0</v>
      </c>
      <c r="K140" s="269"/>
      <c r="L140" s="268">
        <f>+L139-L137-L138</f>
        <v>0</v>
      </c>
      <c r="M140" s="267">
        <f>+M139-M137-M138</f>
        <v>0</v>
      </c>
      <c r="N140" s="433"/>
      <c r="O140" s="365">
        <f>+O139-O137-O138</f>
        <v>0</v>
      </c>
      <c r="P140" s="366">
        <f>+P139-P137-P138</f>
        <v>0</v>
      </c>
      <c r="Q140" s="50"/>
      <c r="R140" s="224"/>
      <c r="S140" s="224"/>
      <c r="T140" s="224"/>
      <c r="U140" s="224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00"/>
      <c r="C141" s="400"/>
      <c r="D141" s="400"/>
      <c r="E141" s="5"/>
      <c r="F141" s="380"/>
      <c r="G141" s="380"/>
      <c r="H141" s="5"/>
      <c r="I141" s="380"/>
      <c r="J141" s="380"/>
      <c r="K141" s="5"/>
      <c r="L141" s="380"/>
      <c r="M141" s="380"/>
      <c r="N141" s="5"/>
      <c r="O141" s="380"/>
      <c r="P141" s="380"/>
      <c r="Q141" s="47"/>
      <c r="R141" s="224"/>
      <c r="S141" s="224"/>
      <c r="T141" s="224"/>
      <c r="U141" s="224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03" t="s">
        <v>301</v>
      </c>
      <c r="C142" s="504"/>
      <c r="D142" s="505"/>
      <c r="E142" s="269"/>
      <c r="F142" s="268">
        <f>+F134+F140</f>
        <v>759.9480000000001</v>
      </c>
      <c r="G142" s="267">
        <f>+G134+G140</f>
        <v>170.16099999999983</v>
      </c>
      <c r="H142" s="269"/>
      <c r="I142" s="506">
        <f>+I134+I140</f>
        <v>-215.559</v>
      </c>
      <c r="J142" s="507">
        <f>+J134+J140</f>
        <v>170.141</v>
      </c>
      <c r="K142" s="269"/>
      <c r="L142" s="506">
        <f>+L134+L140</f>
        <v>-22.691000000000003</v>
      </c>
      <c r="M142" s="507">
        <f>+M134+M140</f>
        <v>11.49799999999999</v>
      </c>
      <c r="N142" s="433"/>
      <c r="O142" s="516">
        <f>+O134+O140</f>
        <v>521.6979999999999</v>
      </c>
      <c r="P142" s="517">
        <f>+P134+P140</f>
        <v>351.79999999999995</v>
      </c>
      <c r="Q142" s="50"/>
      <c r="R142" s="224"/>
      <c r="S142" s="224"/>
      <c r="T142" s="224"/>
      <c r="U142" s="224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00"/>
      <c r="C143" s="400"/>
      <c r="D143" s="400"/>
      <c r="E143" s="5"/>
      <c r="F143" s="380"/>
      <c r="G143" s="380"/>
      <c r="H143" s="5"/>
      <c r="I143" s="380"/>
      <c r="J143" s="380"/>
      <c r="K143" s="5"/>
      <c r="L143" s="380"/>
      <c r="M143" s="380"/>
      <c r="N143" s="5"/>
      <c r="O143" s="380"/>
      <c r="P143" s="380"/>
      <c r="Q143" s="47"/>
      <c r="R143" s="224"/>
      <c r="S143" s="224"/>
      <c r="T143" s="224"/>
      <c r="U143" s="224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00"/>
      <c r="C144" s="400"/>
      <c r="D144" s="400"/>
      <c r="E144" s="5"/>
      <c r="F144" s="486">
        <f>+IF(F145&lt;&gt;0,"ГРЕШКА - ред 127",0)</f>
        <v>0</v>
      </c>
      <c r="G144" s="486">
        <f>+IF(G145&lt;&gt;0,"ГРЕШКА - ред 127",0)</f>
        <v>0</v>
      </c>
      <c r="H144" s="5"/>
      <c r="I144" s="380"/>
      <c r="J144" s="380"/>
      <c r="K144" s="5"/>
      <c r="L144" s="380"/>
      <c r="M144" s="380"/>
      <c r="N144" s="5"/>
      <c r="O144" s="380"/>
      <c r="P144" s="380"/>
      <c r="Q144" s="47"/>
      <c r="R144" s="224"/>
      <c r="S144" s="224"/>
      <c r="T144" s="224"/>
      <c r="U144" s="224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00"/>
      <c r="C145" s="400"/>
      <c r="D145" s="400"/>
      <c r="E145" s="5"/>
      <c r="F145" s="486">
        <f>+IF(AND($M$1&lt;&gt;9900,+ROUND(F127,0)&lt;&gt;0),F127,0)</f>
        <v>0</v>
      </c>
      <c r="G145" s="486">
        <f>+IF(AND($M$1&lt;&gt;9900,+ROUND(G127,0)&lt;&gt;0),G127,0)</f>
        <v>0</v>
      </c>
      <c r="H145" s="5"/>
      <c r="I145" s="380"/>
      <c r="J145" s="380"/>
      <c r="K145" s="5"/>
      <c r="L145" s="380"/>
      <c r="M145" s="380"/>
      <c r="N145" s="5"/>
      <c r="O145" s="380"/>
      <c r="P145" s="380"/>
      <c r="Q145" s="47"/>
      <c r="R145" s="224"/>
      <c r="S145" s="224"/>
      <c r="T145" s="224"/>
      <c r="U145" s="224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00"/>
      <c r="C146" s="400"/>
      <c r="D146" s="400"/>
      <c r="E146" s="5"/>
      <c r="F146" s="380"/>
      <c r="G146" s="380"/>
      <c r="H146" s="5"/>
      <c r="I146" s="380"/>
      <c r="J146" s="380"/>
      <c r="K146" s="5"/>
      <c r="L146" s="380"/>
      <c r="M146" s="380"/>
      <c r="N146" s="5"/>
      <c r="O146" s="380"/>
      <c r="P146" s="380"/>
      <c r="Q146" s="47"/>
      <c r="R146" s="224"/>
      <c r="S146" s="224"/>
      <c r="T146" s="224"/>
      <c r="U146" s="224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2">
        <f>+'Cash-Flow-2021-Leva'!C147</f>
        <v>1022021</v>
      </c>
      <c r="D147" s="50" t="s">
        <v>6</v>
      </c>
      <c r="E147" s="5"/>
      <c r="F147" s="377"/>
      <c r="G147" s="377">
        <f>+'Cash-Flow-2021-Leva'!G147:G147</f>
        <v>0</v>
      </c>
      <c r="H147" s="377">
        <f>+'Cash-Flow-2021-Leva'!H147:H147</f>
        <v>0</v>
      </c>
      <c r="I147" s="377">
        <f>+'Cash-Flow-2021-Leva'!I147:I147</f>
        <v>0</v>
      </c>
      <c r="J147" s="112" t="s">
        <v>121</v>
      </c>
      <c r="K147" s="5"/>
      <c r="L147" s="380"/>
      <c r="M147" s="380"/>
      <c r="N147" s="5"/>
      <c r="O147" s="380"/>
      <c r="P147" s="380"/>
      <c r="Q147" s="47"/>
      <c r="R147" s="224"/>
      <c r="S147" s="224"/>
      <c r="T147" s="224"/>
      <c r="U147" s="224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79"/>
      <c r="G148" s="378">
        <f>+'Cash-Flow-2021-Leva'!G148:G148</f>
        <v>0</v>
      </c>
      <c r="H148" s="378">
        <f>+'Cash-Flow-2021-Leva'!H148:H148</f>
        <v>0</v>
      </c>
      <c r="I148" s="378">
        <f>+'Cash-Flow-2021-Leva'!I148:I148</f>
        <v>0</v>
      </c>
      <c r="J148" s="49"/>
      <c r="K148" s="49"/>
      <c r="L148" s="393" t="str">
        <f>+'Cash-Flow-2021-Leva'!L148:O148</f>
        <v>име и фамилия</v>
      </c>
      <c r="M148" s="378"/>
      <c r="N148" s="379"/>
      <c r="O148" s="379"/>
      <c r="P148" s="379"/>
      <c r="Q148" s="47"/>
      <c r="R148" s="224"/>
      <c r="S148" s="224"/>
      <c r="T148" s="224"/>
      <c r="U148" s="224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4"/>
      <c r="S149" s="224"/>
      <c r="T149" s="224"/>
      <c r="U149" s="10"/>
      <c r="AA149" s="4"/>
    </row>
    <row r="150" spans="1:27" s="3" customFormat="1" ht="15.75" customHeight="1">
      <c r="A150" s="10"/>
      <c r="B150" s="449" t="s">
        <v>273</v>
      </c>
      <c r="C150" s="450"/>
      <c r="D150" s="451"/>
      <c r="E150" s="102"/>
      <c r="F150" s="460" t="str">
        <f>+IF(+F153=0,"O K","НЕРАВНЕНИЕ!")</f>
        <v>O K</v>
      </c>
      <c r="G150" s="461" t="str">
        <f>+IF(+G153=0,"O K","НЕРАВНЕНИЕ!")</f>
        <v>O K</v>
      </c>
      <c r="H150" s="102"/>
      <c r="I150" s="456" t="str">
        <f>+IF(+I153=0,"O K","НЕРАВНЕНИЕ!")</f>
        <v>O K</v>
      </c>
      <c r="J150" s="457" t="str">
        <f>+IF(+J153=0,"O K","НЕРАВНЕНИЕ!")</f>
        <v>O K</v>
      </c>
      <c r="K150" s="103"/>
      <c r="L150" s="452" t="str">
        <f>+IF(+L153=0,"O K","НЕРАВНЕНИЕ!")</f>
        <v>O K</v>
      </c>
      <c r="M150" s="453" t="str">
        <f>+IF(+M153=0,"O K","НЕРАВНЕНИЕ!")</f>
        <v>O K</v>
      </c>
      <c r="N150" s="104"/>
      <c r="O150" s="464" t="str">
        <f>+IF(+O153=0,"O K","НЕРАВНЕНИЕ!")</f>
        <v>O K</v>
      </c>
      <c r="P150" s="375" t="str">
        <f>+IF(+P153=0,"O K","НЕРАВНЕНИЕ!")</f>
        <v>O K</v>
      </c>
      <c r="Q150" s="10"/>
      <c r="R150" s="225"/>
      <c r="S150" s="225"/>
      <c r="T150" s="225"/>
      <c r="U150" s="10"/>
      <c r="AA150" s="4"/>
    </row>
    <row r="151" spans="1:27" s="3" customFormat="1" ht="15.75" customHeight="1" thickBot="1">
      <c r="A151" s="10"/>
      <c r="B151" s="449" t="s">
        <v>274</v>
      </c>
      <c r="C151" s="450"/>
      <c r="D151" s="451"/>
      <c r="E151" s="102"/>
      <c r="F151" s="460" t="str">
        <f>+IF(+F154=0,"O K","НЕРАВНЕНИЕ!")</f>
        <v>O K</v>
      </c>
      <c r="G151" s="461" t="str">
        <f>+IF(+G154=0,"O K","НЕРАВНЕНИЕ!")</f>
        <v>O K</v>
      </c>
      <c r="H151" s="102"/>
      <c r="I151" s="456" t="str">
        <f>+IF(+I154=0,"O K","НЕРАВНЕНИЕ!")</f>
        <v>O K</v>
      </c>
      <c r="J151" s="457" t="str">
        <f>+IF(+J154=0,"O K","НЕРАВНЕНИЕ!")</f>
        <v>O K</v>
      </c>
      <c r="K151" s="103"/>
      <c r="L151" s="452" t="str">
        <f>+IF(+L154=0,"O K","НЕРАВНЕНИЕ!")</f>
        <v>O K</v>
      </c>
      <c r="M151" s="453" t="str">
        <f>+IF(+M154=0,"O K","НЕРАВНЕНИЕ!")</f>
        <v>O K</v>
      </c>
      <c r="N151" s="104"/>
      <c r="O151" s="465" t="str">
        <f>+IF(+O154=0,"O K","НЕРАВНЕНИЕ!")</f>
        <v>O K</v>
      </c>
      <c r="P151" s="376" t="str">
        <f>+IF(+P154=0,"O K","НЕРАВНЕНИЕ!")</f>
        <v>O K</v>
      </c>
      <c r="Q151" s="10"/>
      <c r="R151" s="225"/>
      <c r="S151" s="225"/>
      <c r="T151" s="225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4"/>
      <c r="S152" s="224"/>
      <c r="T152" s="224"/>
      <c r="U152" s="10"/>
      <c r="AA152" s="4"/>
    </row>
    <row r="153" spans="1:27" s="3" customFormat="1" ht="15.75">
      <c r="A153" s="10"/>
      <c r="B153" s="449" t="s">
        <v>271</v>
      </c>
      <c r="C153" s="450"/>
      <c r="D153" s="451"/>
      <c r="E153" s="102"/>
      <c r="F153" s="462">
        <f>+ROUND(+F85+F86,0)</f>
        <v>0</v>
      </c>
      <c r="G153" s="463">
        <f>+ROUND(+G85+G86,0)</f>
        <v>0</v>
      </c>
      <c r="H153" s="102"/>
      <c r="I153" s="458">
        <f>+ROUND(+I85+I86,0)</f>
        <v>0</v>
      </c>
      <c r="J153" s="459">
        <f>+ROUND(+J85+J86,0)</f>
        <v>0</v>
      </c>
      <c r="K153" s="103"/>
      <c r="L153" s="454">
        <f>+ROUND(+L85+L86,0)</f>
        <v>0</v>
      </c>
      <c r="M153" s="455">
        <f>+ROUND(+M85+M86,0)</f>
        <v>0</v>
      </c>
      <c r="N153" s="104"/>
      <c r="O153" s="466">
        <f>+ROUND(+O85+O86,0)</f>
        <v>0</v>
      </c>
      <c r="P153" s="375">
        <f>+ROUND(+P85+P86,0)</f>
        <v>0</v>
      </c>
      <c r="Q153" s="10"/>
      <c r="R153" s="224"/>
      <c r="S153" s="224"/>
      <c r="T153" s="224"/>
      <c r="U153" s="10"/>
      <c r="AA153" s="4"/>
    </row>
    <row r="154" spans="1:27" s="3" customFormat="1" ht="16.5" thickBot="1">
      <c r="A154" s="10"/>
      <c r="B154" s="449" t="s">
        <v>272</v>
      </c>
      <c r="C154" s="450"/>
      <c r="D154" s="451"/>
      <c r="E154" s="102"/>
      <c r="F154" s="462">
        <f>ROUND(SUM(+F85+F103+F122+F129+F131+F132)-F133,0)</f>
        <v>0</v>
      </c>
      <c r="G154" s="463">
        <f>ROUND(SUM(+G85+G103+G122+G129+G131+G132)-G133,0)</f>
        <v>0</v>
      </c>
      <c r="H154" s="102"/>
      <c r="I154" s="458">
        <f>ROUND(SUM(+I85+I103+I122+I129+I131+I132)-I133,0)</f>
        <v>0</v>
      </c>
      <c r="J154" s="459">
        <f>ROUND(SUM(+J85+J103+J122+J129+J131+J132)-J133,0)</f>
        <v>0</v>
      </c>
      <c r="K154" s="103"/>
      <c r="L154" s="454">
        <f>ROUND(SUM(+L85+L103+L122+L129+L131+L132)-L133,0)</f>
        <v>0</v>
      </c>
      <c r="M154" s="455">
        <f>ROUND(SUM(+M85+M103+M122+M129+M131+M132)-M133,0)</f>
        <v>0</v>
      </c>
      <c r="N154" s="104"/>
      <c r="O154" s="467">
        <f>ROUND(SUM(+O85+O103+O122+O129+O131+O132)-O133,0)</f>
        <v>0</v>
      </c>
      <c r="P154" s="376">
        <f>ROUND(SUM(+P85+P103+P122+P129+P131+P132)-P133,0)</f>
        <v>0</v>
      </c>
      <c r="Q154" s="10"/>
      <c r="R154" s="224"/>
      <c r="S154" s="224"/>
      <c r="T154" s="224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4"/>
      <c r="S155" s="224"/>
      <c r="T155" s="224"/>
      <c r="U155" s="10"/>
      <c r="AA155" s="4"/>
    </row>
    <row r="156" spans="1:27" s="3" customFormat="1" ht="18" customHeight="1">
      <c r="A156" s="118"/>
      <c r="B156" s="190" t="s">
        <v>308</v>
      </c>
      <c r="C156" s="193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468">
        <f>+IF(AND(+(O84-O128)&lt;&gt;0,+'Cash-Flow-2021-Leva'!O85+'Cash-Flow-2021-Leva'!O86=0),+(O84-O128),0)</f>
        <v>0</v>
      </c>
      <c r="P156" s="469">
        <f>+IF(AND(+(P84-P128)&lt;&gt;0,+'Cash-Flow-2021-Leva'!P85+'Cash-Flow-2021-Leva'!P86=0),+(P84-P128),0)</f>
        <v>0</v>
      </c>
      <c r="Q156" s="10"/>
      <c r="R156" s="224"/>
      <c r="S156" s="224"/>
      <c r="T156" s="224"/>
      <c r="U156" s="10"/>
      <c r="AA156" s="4"/>
    </row>
    <row r="157" spans="1:27" s="3" customFormat="1" ht="18" customHeight="1" thickBot="1">
      <c r="A157" s="427" t="s">
        <v>307</v>
      </c>
      <c r="B157" s="189"/>
      <c r="C157" s="189"/>
      <c r="D157" s="120"/>
      <c r="E157" s="10"/>
      <c r="F157" s="329"/>
      <c r="G157" s="117"/>
      <c r="H157" s="10"/>
      <c r="I157" s="329"/>
      <c r="J157" s="117"/>
      <c r="K157" s="10"/>
      <c r="L157" s="329"/>
      <c r="M157" s="117"/>
      <c r="N157" s="10"/>
      <c r="O157" s="470"/>
      <c r="P157" s="471"/>
      <c r="Q157" s="10"/>
      <c r="R157" s="224"/>
      <c r="S157" s="224"/>
      <c r="T157" s="224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4"/>
      <c r="S158" s="224"/>
      <c r="T158" s="224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4"/>
      <c r="S159" s="224"/>
      <c r="T159" s="224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4"/>
      <c r="S160" s="224"/>
      <c r="T160" s="224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4"/>
      <c r="S161" s="224"/>
      <c r="T161" s="224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4"/>
      <c r="S162" s="224"/>
      <c r="T162" s="224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4"/>
      <c r="S163" s="224"/>
      <c r="T163" s="224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4"/>
      <c r="S164" s="224"/>
      <c r="T164" s="224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4"/>
      <c r="S165" s="224"/>
      <c r="T165" s="224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4"/>
      <c r="S166" s="224"/>
      <c r="T166" s="224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4"/>
      <c r="S167" s="224"/>
      <c r="T167" s="224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4"/>
      <c r="S168" s="224"/>
      <c r="T168" s="224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4"/>
      <c r="S169" s="224"/>
      <c r="T169" s="224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4"/>
      <c r="S170" s="224"/>
      <c r="T170" s="224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4"/>
      <c r="S171" s="224"/>
      <c r="T171" s="224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4"/>
      <c r="S172" s="224"/>
      <c r="T172" s="224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4"/>
      <c r="S173" s="224"/>
      <c r="T173" s="224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4"/>
      <c r="S174" s="224"/>
      <c r="T174" s="224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4"/>
      <c r="S175" s="224"/>
      <c r="T175" s="224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4"/>
      <c r="S176" s="224"/>
      <c r="T176" s="224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4"/>
      <c r="S177" s="224"/>
      <c r="T177" s="224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4"/>
      <c r="S178" s="224"/>
      <c r="T178" s="224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4"/>
      <c r="S179" s="224"/>
      <c r="T179" s="224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4"/>
      <c r="S180" s="224"/>
      <c r="T180" s="224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4"/>
      <c r="S181" s="224"/>
      <c r="T181" s="224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4"/>
      <c r="S182" s="224"/>
      <c r="T182" s="224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4"/>
      <c r="S183" s="224"/>
      <c r="T183" s="224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4"/>
      <c r="S184" s="224"/>
      <c r="T184" s="224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4"/>
      <c r="S185" s="224"/>
      <c r="T185" s="224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4"/>
      <c r="S186" s="224"/>
      <c r="T186" s="224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4"/>
      <c r="S187" s="224"/>
      <c r="T187" s="224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4"/>
      <c r="S188" s="224"/>
      <c r="T188" s="224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4"/>
      <c r="S189" s="224"/>
      <c r="T189" s="224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4"/>
      <c r="S190" s="224"/>
      <c r="T190" s="224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4"/>
      <c r="S191" s="224"/>
      <c r="T191" s="224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4"/>
      <c r="S192" s="224"/>
      <c r="T192" s="224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4"/>
      <c r="S193" s="224"/>
      <c r="T193" s="224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4"/>
      <c r="S194" s="224"/>
      <c r="T194" s="224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4"/>
      <c r="S195" s="224"/>
      <c r="T195" s="224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4"/>
      <c r="S196" s="224"/>
      <c r="T196" s="224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6"/>
      <c r="S199" s="226"/>
      <c r="T199" s="226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6"/>
      <c r="S200" s="226"/>
      <c r="T200" s="226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6"/>
      <c r="S201" s="226"/>
      <c r="T201" s="226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6"/>
      <c r="S202" s="226"/>
      <c r="T202" s="226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6"/>
      <c r="S203" s="226"/>
      <c r="T203" s="226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6"/>
      <c r="S204" s="226"/>
      <c r="T204" s="226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6"/>
      <c r="S205" s="226"/>
      <c r="T205" s="226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6"/>
      <c r="S206" s="226"/>
      <c r="T206" s="226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6"/>
      <c r="S207" s="226"/>
      <c r="T207" s="226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6"/>
      <c r="S208" s="226"/>
      <c r="T208" s="226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6"/>
      <c r="S209" s="226"/>
      <c r="T209" s="226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6"/>
      <c r="S210" s="226"/>
      <c r="T210" s="226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6"/>
      <c r="S211" s="226"/>
      <c r="T211" s="226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6"/>
      <c r="S212" s="226"/>
      <c r="T212" s="226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6"/>
      <c r="S213" s="226"/>
      <c r="T213" s="226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6"/>
      <c r="S214" s="226"/>
      <c r="T214" s="226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6"/>
      <c r="S215" s="226"/>
      <c r="T215" s="226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6"/>
      <c r="S216" s="226"/>
      <c r="T216" s="226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6"/>
      <c r="S217" s="226"/>
      <c r="T217" s="226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6"/>
      <c r="S218" s="226"/>
      <c r="T218" s="226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6"/>
      <c r="S219" s="226"/>
      <c r="T219" s="226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6"/>
      <c r="S220" s="226"/>
      <c r="T220" s="226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6"/>
      <c r="S221" s="226"/>
      <c r="T221" s="226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6"/>
      <c r="S222" s="226"/>
      <c r="T222" s="226"/>
      <c r="U222" s="10"/>
      <c r="AA222" s="4"/>
    </row>
  </sheetData>
  <sheetProtection password="889B" sheet="1"/>
  <mergeCells count="17">
    <mergeCell ref="B135:D135"/>
    <mergeCell ref="B84:D84"/>
    <mergeCell ref="D5:L5"/>
    <mergeCell ref="B5:C5"/>
    <mergeCell ref="B6:C6"/>
    <mergeCell ref="D6:L6"/>
    <mergeCell ref="R6:T6"/>
    <mergeCell ref="D8:L8"/>
    <mergeCell ref="R8:T8"/>
    <mergeCell ref="B3:F3"/>
    <mergeCell ref="H3:K3"/>
    <mergeCell ref="M3:P3"/>
    <mergeCell ref="R5:T5"/>
    <mergeCell ref="B1:F1"/>
    <mergeCell ref="I1:J1"/>
    <mergeCell ref="S1:T1"/>
    <mergeCell ref="B2:F2"/>
  </mergeCells>
  <conditionalFormatting sqref="B135 B143:B146">
    <cfRule type="cellIs" priority="152" dxfId="6" operator="notEqual" stopIfTrue="1">
      <formula>0</formula>
    </cfRule>
    <cfRule type="cellIs" priority="133" dxfId="0" operator="equal">
      <formula>0</formula>
    </cfRule>
  </conditionalFormatting>
  <conditionalFormatting sqref="F150:G151">
    <cfRule type="cellIs" priority="141" dxfId="2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2" operator="equal" stopIfTrue="1">
      <formula>"НЕРАВНЕНИЕ!"</formula>
    </cfRule>
  </conditionalFormatting>
  <conditionalFormatting sqref="L150:L151 N150:N151">
    <cfRule type="cellIs" priority="139" dxfId="2" operator="equal" stopIfTrue="1">
      <formula>"НЕРАВНЕНИЕ!"</formula>
    </cfRule>
  </conditionalFormatting>
  <conditionalFormatting sqref="F153:G154">
    <cfRule type="cellIs" priority="137" dxfId="2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2" operator="equal" stopIfTrue="1">
      <formula>"НЕРАВНЕНИЕ !"</formula>
    </cfRule>
  </conditionalFormatting>
  <conditionalFormatting sqref="L153:L154 N153:N154">
    <cfRule type="cellIs" priority="135" dxfId="2" operator="equal" stopIfTrue="1">
      <formula>"НЕРАВНЕНИЕ !"</formula>
    </cfRule>
  </conditionalFormatting>
  <conditionalFormatting sqref="L153:L154 O153:O154 F153:G154 I153:J154">
    <cfRule type="cellIs" priority="134" dxfId="2" operator="notEqual">
      <formula>0</formula>
    </cfRule>
  </conditionalFormatting>
  <conditionalFormatting sqref="F156">
    <cfRule type="cellIs" priority="123" dxfId="26" operator="equal">
      <formula>0</formula>
    </cfRule>
  </conditionalFormatting>
  <conditionalFormatting sqref="G156">
    <cfRule type="cellIs" priority="118" dxfId="26" operator="equal">
      <formula>0</formula>
    </cfRule>
  </conditionalFormatting>
  <conditionalFormatting sqref="I156">
    <cfRule type="cellIs" priority="117" dxfId="26" operator="equal">
      <formula>0</formula>
    </cfRule>
  </conditionalFormatting>
  <conditionalFormatting sqref="J156">
    <cfRule type="cellIs" priority="116" dxfId="26" operator="equal">
      <formula>0</formula>
    </cfRule>
  </conditionalFormatting>
  <conditionalFormatting sqref="L156">
    <cfRule type="cellIs" priority="115" dxfId="26" operator="equal">
      <formula>0</formula>
    </cfRule>
  </conditionalFormatting>
  <conditionalFormatting sqref="O156">
    <cfRule type="cellIs" priority="114" dxfId="26" operator="equal">
      <formula>0</formula>
    </cfRule>
  </conditionalFormatting>
  <conditionalFormatting sqref="M150:M151">
    <cfRule type="cellIs" priority="101" dxfId="2" operator="equal" stopIfTrue="1">
      <formula>"НЕРАВНЕНИЕ!"</formula>
    </cfRule>
  </conditionalFormatting>
  <conditionalFormatting sqref="M153:M154">
    <cfRule type="cellIs" priority="100" dxfId="2" operator="equal" stopIfTrue="1">
      <formula>"НЕРАВНЕНИЕ !"</formula>
    </cfRule>
  </conditionalFormatting>
  <conditionalFormatting sqref="M153:M154">
    <cfRule type="cellIs" priority="99" dxfId="2" operator="notEqual">
      <formula>0</formula>
    </cfRule>
  </conditionalFormatting>
  <conditionalFormatting sqref="M156">
    <cfRule type="cellIs" priority="98" dxfId="26" operator="equal">
      <formula>0</formula>
    </cfRule>
  </conditionalFormatting>
  <conditionalFormatting sqref="P150:P151">
    <cfRule type="cellIs" priority="95" dxfId="2" operator="equal" stopIfTrue="1">
      <formula>"НЕРАВНЕНИЕ!"</formula>
    </cfRule>
  </conditionalFormatting>
  <conditionalFormatting sqref="P153:P154">
    <cfRule type="cellIs" priority="94" dxfId="2" operator="equal" stopIfTrue="1">
      <formula>"НЕРАВНЕНИЕ !"</formula>
    </cfRule>
  </conditionalFormatting>
  <conditionalFormatting sqref="P153:P154">
    <cfRule type="cellIs" priority="93" dxfId="2" operator="notEqual">
      <formula>0</formula>
    </cfRule>
  </conditionalFormatting>
  <conditionalFormatting sqref="P156">
    <cfRule type="cellIs" priority="92" dxfId="26" operator="equal">
      <formula>0</formula>
    </cfRule>
  </conditionalFormatting>
  <conditionalFormatting sqref="B1">
    <cfRule type="cellIs" priority="84" dxfId="22" operator="equal" stopIfTrue="1">
      <formula>0</formula>
    </cfRule>
  </conditionalFormatting>
  <conditionalFormatting sqref="B3">
    <cfRule type="cellIs" priority="83" dxfId="22" operator="equal" stopIfTrue="1">
      <formula>0</formula>
    </cfRule>
  </conditionalFormatting>
  <conditionalFormatting sqref="G2:H2">
    <cfRule type="cellIs" priority="81" dxfId="2" operator="equal">
      <formula>"отчетено НЕРАВНЕНИЕ в таблица 'Status'!"</formula>
    </cfRule>
    <cfRule type="cellIs" priority="82" dxfId="26" operator="equal">
      <formula>0</formula>
    </cfRule>
  </conditionalFormatting>
  <conditionalFormatting sqref="J2">
    <cfRule type="cellIs" priority="80" dxfId="2" operator="notEqual">
      <formula>0</formula>
    </cfRule>
  </conditionalFormatting>
  <conditionalFormatting sqref="M2:N2">
    <cfRule type="cellIs" priority="79" dxfId="2" operator="notEqual">
      <formula>0</formula>
    </cfRule>
  </conditionalFormatting>
  <conditionalFormatting sqref="H1">
    <cfRule type="cellIs" priority="77" dxfId="2" operator="equal">
      <formula>"отчетено НЕРАВНЕНИЕ в таблица 'Status'!"</formula>
    </cfRule>
    <cfRule type="cellIs" priority="78" dxfId="26" operator="equal">
      <formula>0</formula>
    </cfRule>
  </conditionalFormatting>
  <conditionalFormatting sqref="K1">
    <cfRule type="cellIs" priority="76" dxfId="2" operator="notEqual">
      <formula>0</formula>
    </cfRule>
  </conditionalFormatting>
  <conditionalFormatting sqref="M1">
    <cfRule type="cellIs" priority="75" dxfId="22" operator="equal" stopIfTrue="1">
      <formula>0</formula>
    </cfRule>
  </conditionalFormatting>
  <conditionalFormatting sqref="N1">
    <cfRule type="cellIs" priority="74" dxfId="2" operator="notEqual">
      <formula>0</formula>
    </cfRule>
  </conditionalFormatting>
  <conditionalFormatting sqref="P1">
    <cfRule type="cellIs" priority="73" dxfId="22" operator="equal" stopIfTrue="1">
      <formula>0</formula>
    </cfRule>
  </conditionalFormatting>
  <conditionalFormatting sqref="B84">
    <cfRule type="cellIs" priority="62" dxfId="6" operator="notEqual" stopIfTrue="1">
      <formula>0</formula>
    </cfRule>
    <cfRule type="cellIs" priority="61" dxfId="0" operator="equal">
      <formula>0</formula>
    </cfRule>
  </conditionalFormatting>
  <conditionalFormatting sqref="B127">
    <cfRule type="expression" priority="60" dxfId="16" stopIfTrue="1">
      <formula>$M$1=9900</formula>
    </cfRule>
  </conditionalFormatting>
  <conditionalFormatting sqref="F145">
    <cfRule type="cellIs" priority="58" dxfId="2" operator="notEqual" stopIfTrue="1">
      <formula>0</formula>
    </cfRule>
  </conditionalFormatting>
  <conditionalFormatting sqref="G145">
    <cfRule type="cellIs" priority="57" dxfId="2" operator="notEqual" stopIfTrue="1">
      <formula>0</formula>
    </cfRule>
  </conditionalFormatting>
  <conditionalFormatting sqref="G145">
    <cfRule type="cellIs" priority="56" dxfId="2" operator="notEqual" stopIfTrue="1">
      <formula>0</formula>
    </cfRule>
  </conditionalFormatting>
  <conditionalFormatting sqref="G145">
    <cfRule type="cellIs" priority="55" dxfId="2" operator="notEqual" stopIfTrue="1">
      <formula>0</formula>
    </cfRule>
  </conditionalFormatting>
  <conditionalFormatting sqref="F145">
    <cfRule type="cellIs" priority="54" dxfId="2" operator="notEqual" stopIfTrue="1">
      <formula>0</formula>
    </cfRule>
  </conditionalFormatting>
  <conditionalFormatting sqref="F145">
    <cfRule type="cellIs" priority="53" dxfId="2" operator="notEqual" stopIfTrue="1">
      <formula>0</formula>
    </cfRule>
  </conditionalFormatting>
  <conditionalFormatting sqref="F145">
    <cfRule type="cellIs" priority="52" dxfId="2" operator="notEqual" stopIfTrue="1">
      <formula>0</formula>
    </cfRule>
  </conditionalFormatting>
  <conditionalFormatting sqref="B141">
    <cfRule type="cellIs" priority="43" dxfId="6" operator="notEqual" stopIfTrue="1">
      <formula>0</formula>
    </cfRule>
    <cfRule type="cellIs" priority="42" dxfId="0" operator="equal">
      <formula>0</formula>
    </cfRule>
  </conditionalFormatting>
  <conditionalFormatting sqref="B5:C5">
    <cfRule type="cellIs" priority="2" dxfId="0" operator="equal" stopIfTrue="1">
      <formula>0</formula>
    </cfRule>
  </conditionalFormatting>
  <conditionalFormatting sqref="B6:C6">
    <cfRule type="cellIs" priority="1" dxfId="0" operator="equal" stopIfTrue="1">
      <formula>0</formula>
    </cfRule>
  </conditionalFormatting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S1:T1">
    <cfRule type="cellIs" priority="69" dxfId="142" operator="between" stopIfTrue="1">
      <formula>1000000000000</formula>
      <formula>9999999999999990</formula>
    </cfRule>
    <cfRule type="cellIs" priority="70" dxfId="143" operator="between" stopIfTrue="1">
      <formula>10000000000</formula>
      <formula>999999999999</formula>
    </cfRule>
    <cfRule type="cellIs" priority="71" dxfId="144" operator="between" stopIfTrue="1">
      <formula>1000000</formula>
      <formula>99999999</formula>
    </cfRule>
    <cfRule type="cellIs" priority="72" dxfId="145" operator="between" stopIfTrue="1">
      <formula>100</formula>
      <formula>9999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 alignWithMargins="0"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2020-03-18T16:57:49Z</cp:lastPrinted>
  <dcterms:created xsi:type="dcterms:W3CDTF">2015-12-01T07:17:04Z</dcterms:created>
  <dcterms:modified xsi:type="dcterms:W3CDTF">2022-02-01T13:54:50Z</dcterms:modified>
  <cp:category/>
  <cp:version/>
  <cp:contentType/>
  <cp:contentStatus/>
</cp:coreProperties>
</file>